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8" i="1" l="1"/>
  <c r="F268" i="1"/>
  <c r="G266" i="1"/>
  <c r="F266" i="1"/>
  <c r="G265" i="1"/>
  <c r="F265" i="1"/>
  <c r="G262" i="1"/>
  <c r="F262" i="1"/>
  <c r="G260" i="1"/>
  <c r="F260" i="1"/>
  <c r="G259" i="1"/>
  <c r="F259" i="1"/>
  <c r="G256" i="1"/>
  <c r="F256" i="1"/>
  <c r="G254" i="1"/>
  <c r="F254" i="1"/>
  <c r="G253" i="1"/>
  <c r="F253" i="1"/>
  <c r="G250" i="1"/>
  <c r="F250" i="1"/>
  <c r="G248" i="1"/>
  <c r="F248" i="1"/>
  <c r="G247" i="1"/>
  <c r="F247" i="1"/>
  <c r="G244" i="1"/>
  <c r="F244" i="1"/>
  <c r="G243" i="1"/>
  <c r="F243" i="1"/>
  <c r="G233" i="1"/>
  <c r="F233" i="1"/>
  <c r="G231" i="1"/>
  <c r="F231" i="1"/>
  <c r="G230" i="1"/>
  <c r="F230" i="1"/>
  <c r="G227" i="1"/>
  <c r="F227" i="1"/>
  <c r="G225" i="1"/>
  <c r="F225" i="1"/>
  <c r="G224" i="1"/>
  <c r="F224" i="1"/>
  <c r="G220" i="1"/>
  <c r="F220" i="1"/>
  <c r="G218" i="1"/>
  <c r="F218" i="1"/>
  <c r="G217" i="1"/>
  <c r="F217" i="1"/>
  <c r="G214" i="1"/>
  <c r="F214" i="1"/>
  <c r="G212" i="1"/>
  <c r="F212" i="1"/>
  <c r="G211" i="1"/>
  <c r="F211" i="1"/>
  <c r="G205" i="1"/>
  <c r="G204" i="1"/>
  <c r="F204" i="1"/>
  <c r="G202" i="1"/>
  <c r="F202" i="1"/>
  <c r="G201" i="1"/>
  <c r="F201" i="1"/>
  <c r="G139" i="1"/>
  <c r="F139" i="1"/>
  <c r="G136" i="1"/>
  <c r="F136" i="1"/>
  <c r="G132" i="1"/>
  <c r="F132" i="1"/>
  <c r="G127" i="1"/>
  <c r="F127" i="1"/>
  <c r="G124" i="1"/>
  <c r="F124" i="1"/>
  <c r="G123" i="1"/>
  <c r="F123" i="1"/>
  <c r="G116" i="1"/>
  <c r="F116" i="1"/>
  <c r="G115" i="1"/>
  <c r="F115" i="1"/>
  <c r="G114" i="1"/>
  <c r="F114" i="1"/>
  <c r="G112" i="1"/>
  <c r="G106" i="1"/>
  <c r="F106" i="1"/>
  <c r="G105" i="1"/>
  <c r="F105" i="1"/>
  <c r="G96" i="1"/>
  <c r="F96" i="1"/>
  <c r="G95" i="1"/>
  <c r="G94" i="1"/>
  <c r="F94" i="1"/>
  <c r="G90" i="1"/>
  <c r="F90" i="1"/>
  <c r="G89" i="1"/>
  <c r="G87" i="1"/>
  <c r="F87" i="1"/>
  <c r="G86" i="1"/>
  <c r="G70" i="1"/>
  <c r="F70" i="1"/>
  <c r="G69" i="1"/>
  <c r="F69" i="1"/>
  <c r="G68" i="1"/>
  <c r="F68" i="1"/>
  <c r="G67" i="1"/>
  <c r="F67" i="1"/>
  <c r="G65" i="1"/>
  <c r="F65" i="1"/>
  <c r="G64" i="1"/>
  <c r="F64" i="1"/>
  <c r="G62" i="1"/>
  <c r="F62" i="1"/>
  <c r="G61" i="1"/>
  <c r="F61" i="1"/>
  <c r="G60" i="1"/>
  <c r="F60" i="1"/>
  <c r="G59" i="1"/>
  <c r="F59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comments1.xml><?xml version="1.0" encoding="utf-8"?>
<comments xmlns="http://schemas.openxmlformats.org/spreadsheetml/2006/main">
  <authors>
    <author>Thomas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Thomas:</t>
        </r>
        <r>
          <rPr>
            <sz val="9"/>
            <color indexed="81"/>
            <rFont val="Tahoma"/>
            <family val="2"/>
          </rPr>
          <t xml:space="preserve">
Dette er Be10's værdi med mindre andet er oplyst</t>
        </r>
      </text>
    </comment>
  </commentList>
</comments>
</file>

<file path=xl/sharedStrings.xml><?xml version="1.0" encoding="utf-8"?>
<sst xmlns="http://schemas.openxmlformats.org/spreadsheetml/2006/main" count="1099" uniqueCount="621">
  <si>
    <t>Enhed</t>
  </si>
  <si>
    <t>Min</t>
  </si>
  <si>
    <t>Maks</t>
  </si>
  <si>
    <t>"Gæt"</t>
  </si>
  <si>
    <t>Begrundelse for min og maks</t>
  </si>
  <si>
    <t>Kilde</t>
  </si>
  <si>
    <t>Parameter</t>
  </si>
  <si>
    <t>G1</t>
  </si>
  <si>
    <t>Generel bygnings- beskrivelse</t>
  </si>
  <si>
    <t>Opvarmet etageareal</t>
  </si>
  <si>
    <t>m2</t>
  </si>
  <si>
    <t>Der vurderes en usikkerhed på +/- 1 %</t>
  </si>
  <si>
    <t>G2</t>
  </si>
  <si>
    <t>Varmekapacitet</t>
  </si>
  <si>
    <t>Wh/K m2</t>
  </si>
  <si>
    <t>Intervallets størrelse i vejledningen til Be10 er 40, hvilket betyder at +/- 50 % svarer til +/- 20, altså et interval midt i det oprindelige interval</t>
  </si>
  <si>
    <t>SBI 213</t>
  </si>
  <si>
    <t>G3</t>
  </si>
  <si>
    <t>Normal brugstid, timer/uge</t>
  </si>
  <si>
    <t>timer/uge</t>
  </si>
  <si>
    <t>Der vurderes en usikkerhed på +/- 5 timer</t>
  </si>
  <si>
    <t>G4</t>
  </si>
  <si>
    <t>Rotation</t>
  </si>
  <si>
    <t>o</t>
  </si>
  <si>
    <t>Der vurderes en usikkerhed på +/- 5 grader</t>
  </si>
  <si>
    <t>K1</t>
  </si>
  <si>
    <t>Ydervæg</t>
  </si>
  <si>
    <t>Areal</t>
  </si>
  <si>
    <t>K2</t>
  </si>
  <si>
    <t>U-værdi ydervæg</t>
  </si>
  <si>
    <t>W/m2K</t>
  </si>
  <si>
    <t>Jf. Trine Dyrstad tillægges i Norge 5 % som sikkerhed for ydervægge. Denne værdi anvendes ligeledes i dette projekt således maks/min svarer til +/- 5%.</t>
  </si>
  <si>
    <t>Trine D Pettersen</t>
  </si>
  <si>
    <t>K3</t>
  </si>
  <si>
    <t>Tag</t>
  </si>
  <si>
    <t>K4</t>
  </si>
  <si>
    <t>U-værdi tag</t>
  </si>
  <si>
    <t>Jf. Trine Dyrstad tillægges i Norge 5 % som sikkerhed for ydervægge. Denne værdi anvendes ligeledes i dette projekt således maks/min svarer til +/- 5%. Det antages således, at usikkerheden på u-værdien for en tagkonstruktion er analog med usikkerheden for en ydervæg.</t>
  </si>
  <si>
    <t>K5</t>
  </si>
  <si>
    <t>Loft</t>
  </si>
  <si>
    <t>I denne bygning er loft og tag indtastet som én samlet enhed.</t>
  </si>
  <si>
    <t>K6</t>
  </si>
  <si>
    <t>K7</t>
  </si>
  <si>
    <t>Terrændæk</t>
  </si>
  <si>
    <t>Areal terrændæk u/ gulvvarme</t>
  </si>
  <si>
    <t>K8</t>
  </si>
  <si>
    <t>U-værdi terrændæk u/ gulvvarme</t>
  </si>
  <si>
    <t>Jf. Trine Dyrstad tillægges i Norge 5 % som sikkerhed for ydervægge. Denne værdi anvendes ligeledes i dette projekt således maks/min svarer til +/- 5%. Det antages således, at usikkerheden på u-værdien for et terrændæk er analog med usikkerheden for en ydervæg.</t>
  </si>
  <si>
    <t>K9</t>
  </si>
  <si>
    <t>Længde af fundament u/ gulvvarme [m]</t>
  </si>
  <si>
    <t>m</t>
  </si>
  <si>
    <t>K10</t>
  </si>
  <si>
    <t>Linjetab, fundament u/gulvarme  [W/mK]</t>
  </si>
  <si>
    <t>W/mK</t>
  </si>
  <si>
    <t>Jf. Trine Dyrstad tillægges i Norge 5 % som sikkerhed for ydervægge. Denne værdi anvendes ligeledes i dette projekt således maks/min svarer til +/- 5%. Det antages således, at usikkerheden på u-værdien for linjetab i konstruktionen er analog med usikkerheden for en ydervæg.</t>
  </si>
  <si>
    <t>K11</t>
  </si>
  <si>
    <t>Areal terrændæk m/ gulvvarme</t>
  </si>
  <si>
    <t>K12</t>
  </si>
  <si>
    <t>U-værdi terrændæk m/ gulvvarme</t>
  </si>
  <si>
    <t>K13</t>
  </si>
  <si>
    <t>Længde af fundament m/ gulvvarme</t>
  </si>
  <si>
    <t>K14</t>
  </si>
  <si>
    <t>Linjetab terrændæk m/ gulvvarme [W/mK]</t>
  </si>
  <si>
    <t>K15</t>
  </si>
  <si>
    <t>Kældervæg</t>
  </si>
  <si>
    <t>Areal kældervæg under bygning</t>
  </si>
  <si>
    <t>K16</t>
  </si>
  <si>
    <t>U-værdi kældervæg under bygningen</t>
  </si>
  <si>
    <t>Jf. Trine Dyrstad tillægges i Norge 5 % som sikkerhed for ydervægge. Denne værdi anvendes ligeledes i dette projekt således maks/min svarer til +/- 5%. Det antages således, at denne usikkerhed er analog med usikkerheder for kældervægge</t>
  </si>
  <si>
    <t>K17</t>
  </si>
  <si>
    <t>Areal, kældervæg mod det fri</t>
  </si>
  <si>
    <t>K18</t>
  </si>
  <si>
    <t>U-værdi kældervæg mod det fri</t>
  </si>
  <si>
    <t>K19</t>
  </si>
  <si>
    <t>Længde af linjetab, kælder</t>
  </si>
  <si>
    <t>K20</t>
  </si>
  <si>
    <t>Linjetab, kælder [W/mK]</t>
  </si>
  <si>
    <t>K21</t>
  </si>
  <si>
    <t>Vinduer</t>
  </si>
  <si>
    <t>Samlet areal vinduer</t>
  </si>
  <si>
    <t>K22</t>
  </si>
  <si>
    <t>U-værdi</t>
  </si>
  <si>
    <t>Jf. Trine Dyrstad er usikkerheden for et vindues u-værdi med kendt geometri 2-7 %. Derfor anvendes middelusikkerheden på +/- 4,5 % ≈ 5%</t>
  </si>
  <si>
    <t>K23</t>
  </si>
  <si>
    <t>Glasandel</t>
  </si>
  <si>
    <t>-</t>
  </si>
  <si>
    <t>Jf. Hjælpevejledning til Be10 ligger værdien typisk indenfor 0,5-0,8. Da vinduesarealerne er forholdsvist store, vurderes der en blot en afvigelse på +/- 5 %</t>
  </si>
  <si>
    <t>K24</t>
  </si>
  <si>
    <t>G-værdi, indvendigt vindue 1,2 &amp;3</t>
  </si>
  <si>
    <t>Jf. EN410-2011 samt EN673-2011 er afvigelsen +/- 0,03</t>
  </si>
  <si>
    <t>EN410-2011, EN673-2011</t>
  </si>
  <si>
    <t>K25</t>
  </si>
  <si>
    <t>G-værdi rest</t>
  </si>
  <si>
    <t>K26</t>
  </si>
  <si>
    <t>Ovenlys vindue</t>
  </si>
  <si>
    <t>K27</t>
  </si>
  <si>
    <t>K28</t>
  </si>
  <si>
    <t>K29</t>
  </si>
  <si>
    <t>G-værdi</t>
  </si>
  <si>
    <t>K30</t>
  </si>
  <si>
    <t>Døre</t>
  </si>
  <si>
    <t>Samlet areal døre</t>
  </si>
  <si>
    <t>K31</t>
  </si>
  <si>
    <t>U-værdi dør</t>
  </si>
  <si>
    <t>Der vurderes en usikkerhed på +/- 5 %</t>
  </si>
  <si>
    <t>K32</t>
  </si>
  <si>
    <t>I følge Be10 er der ingen rude i døren</t>
  </si>
  <si>
    <t>K33</t>
  </si>
  <si>
    <t>K34</t>
  </si>
  <si>
    <t xml:space="preserve">Skygger indvendigt </t>
  </si>
  <si>
    <t>Venstre</t>
  </si>
  <si>
    <t>K35</t>
  </si>
  <si>
    <t>Højre</t>
  </si>
  <si>
    <t>K36</t>
  </si>
  <si>
    <t>Udhæng</t>
  </si>
  <si>
    <t>K37</t>
  </si>
  <si>
    <t>Horisont</t>
  </si>
  <si>
    <t>K38</t>
  </si>
  <si>
    <t>Vindueshul [%]</t>
  </si>
  <si>
    <t>%</t>
  </si>
  <si>
    <t>K39</t>
  </si>
  <si>
    <t>Skygger udvendigt</t>
  </si>
  <si>
    <t>Den udvendige ydervæg er konkav, hvorfor der ikke kan dannes skygger fra venstre og højre</t>
  </si>
  <si>
    <t>K40</t>
  </si>
  <si>
    <t>K41</t>
  </si>
  <si>
    <t>K42</t>
  </si>
  <si>
    <t>K43</t>
  </si>
  <si>
    <t>C1</t>
  </si>
  <si>
    <t>Ventilation</t>
  </si>
  <si>
    <t>Mekanisk, vinter</t>
  </si>
  <si>
    <t>l/s/m2</t>
  </si>
  <si>
    <t xml:space="preserve">Der laves et vægtet gennemsnit af ventilationsraterne for de enkelte rum, hvilket bruges som "gæt". Min og maks er skønnet +/- 10 % </t>
  </si>
  <si>
    <t>C2</t>
  </si>
  <si>
    <t>Mekanisk, sommer</t>
  </si>
  <si>
    <t>C3</t>
  </si>
  <si>
    <t xml:space="preserve">Mekanisk, sommer nat </t>
  </si>
  <si>
    <t>Der er ikke dimensioneret natventilation</t>
  </si>
  <si>
    <t>C4</t>
  </si>
  <si>
    <t>SEL, køkken</t>
  </si>
  <si>
    <t>kJ/m3</t>
  </si>
  <si>
    <t>Be10's værdi er lig den maksimale værdi jf. Be10, hvorfor maks "kun" er vurderet + 5 %. Min er vurderet til - 10 %</t>
  </si>
  <si>
    <t>C5</t>
  </si>
  <si>
    <t>SEL, rest</t>
  </si>
  <si>
    <t>Der vurderes en usikkerhed på +/- 10 %</t>
  </si>
  <si>
    <t>C6</t>
  </si>
  <si>
    <t>Indblæsningstemp</t>
  </si>
  <si>
    <r>
      <t>o</t>
    </r>
    <r>
      <rPr>
        <sz val="10"/>
        <color theme="1"/>
        <rFont val="Arial"/>
        <family val="2"/>
      </rPr>
      <t xml:space="preserve"> C</t>
    </r>
  </si>
  <si>
    <t>Indblæsningstemp på 18 er en prædefineret værdi fra Be10</t>
  </si>
  <si>
    <t>C7</t>
  </si>
  <si>
    <t xml:space="preserve">Driftstid </t>
  </si>
  <si>
    <t>Det forventes ikke at denne værdi vil variere fra BE10's input</t>
  </si>
  <si>
    <t>C8</t>
  </si>
  <si>
    <t>VGV, køkken</t>
  </si>
  <si>
    <t>Min og maks er vurderet +/- 10 %. Dette til trods for, at BR10 dikterer en varmegenvinding på minimum 0,7</t>
  </si>
  <si>
    <t>Vurdering/bR10</t>
  </si>
  <si>
    <t>C9</t>
  </si>
  <si>
    <t>VGV, rest</t>
  </si>
  <si>
    <t>C10</t>
  </si>
  <si>
    <t>Infiltration, vindfang</t>
  </si>
  <si>
    <t>Der vurderes en usikkerhed på +/- 20 %</t>
  </si>
  <si>
    <t>C11</t>
  </si>
  <si>
    <t>Infiltration , rest</t>
  </si>
  <si>
    <t>C12</t>
  </si>
  <si>
    <t>Belysning</t>
  </si>
  <si>
    <t>Almen belysning, minimum</t>
  </si>
  <si>
    <r>
      <t>Min og maks er jf. Vejledning til Be10. Er alt lys slukket, er værdien 0 W/m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. Ved ukendt effekt bør værdien sættes til 2 W/m</t>
    </r>
    <r>
      <rPr>
        <vertAlign val="superscript"/>
        <sz val="10"/>
        <color theme="1"/>
        <rFont val="Arial"/>
        <family val="2"/>
      </rPr>
      <t>2</t>
    </r>
  </si>
  <si>
    <t>C13</t>
  </si>
  <si>
    <t>Almen belysning, installeret</t>
  </si>
  <si>
    <t>"Gæt" er et vægtet gennemsnit af effekten i de enkelte rum. Min og maks er skønnet +/- 10 %</t>
  </si>
  <si>
    <t>C14</t>
  </si>
  <si>
    <t>Belysningsniveau (lux)</t>
  </si>
  <si>
    <t>Belysningsniveauet er beregningsmæssigt, hvorfor min, maks og "gæt" har samme værdi.</t>
  </si>
  <si>
    <t>C15</t>
  </si>
  <si>
    <t>Styring (U, M, A, K)</t>
  </si>
  <si>
    <t>C16</t>
  </si>
  <si>
    <t>Arbejdsbelysning</t>
  </si>
  <si>
    <t>Min og maks er vurderet.</t>
  </si>
  <si>
    <t>C17</t>
  </si>
  <si>
    <t>Andet belysning</t>
  </si>
  <si>
    <t>Der er vurderet en usikkerhed på +/- 30 %</t>
  </si>
  <si>
    <t>C18</t>
  </si>
  <si>
    <t>Standby belysning</t>
  </si>
  <si>
    <t>Der er vurderet en usikkerhed på +/- 10 %</t>
  </si>
  <si>
    <t>C19</t>
  </si>
  <si>
    <t>Natbelysning</t>
  </si>
  <si>
    <t>C20</t>
  </si>
  <si>
    <t>Mekanisk køling</t>
  </si>
  <si>
    <t>Andel af etageareal</t>
  </si>
  <si>
    <t>C21</t>
  </si>
  <si>
    <t>El-behov kWh-el/kWh-køl</t>
  </si>
  <si>
    <t>C22</t>
  </si>
  <si>
    <t>Varmebehov kWh-varme/kWh-køl</t>
  </si>
  <si>
    <t>C23</t>
  </si>
  <si>
    <t>Belastningsfaktor</t>
  </si>
  <si>
    <t>C24</t>
  </si>
  <si>
    <t>Varmekapacitet, faseskift (køling)</t>
  </si>
  <si>
    <t>C25</t>
  </si>
  <si>
    <t>Forøgelsesfaktor (ekstra køleenergi pga. vandudslag</t>
  </si>
  <si>
    <t>C26</t>
  </si>
  <si>
    <t>Varmefordeling sanlæg</t>
  </si>
  <si>
    <t>Fremløbstemperatur</t>
  </si>
  <si>
    <t>C27</t>
  </si>
  <si>
    <t>Returtemperatur</t>
  </si>
  <si>
    <t>C28</t>
  </si>
  <si>
    <t>Anlægstype 1-strengs eller 2-strengs</t>
  </si>
  <si>
    <t>Enten/eller - ingen usikkerhed</t>
  </si>
  <si>
    <t>C29</t>
  </si>
  <si>
    <t xml:space="preserve">Rørlængde </t>
  </si>
  <si>
    <t>C30</t>
  </si>
  <si>
    <t xml:space="preserve">Varmetabskoefficient </t>
  </si>
  <si>
    <t>C31</t>
  </si>
  <si>
    <t>Vejrkompensering  (J/N)</t>
  </si>
  <si>
    <t>C32</t>
  </si>
  <si>
    <t>Afb. Sommer (J/N)</t>
  </si>
  <si>
    <t>C33</t>
  </si>
  <si>
    <t xml:space="preserve">Temperaturfaktor for rørplacering </t>
  </si>
  <si>
    <t>C34</t>
  </si>
  <si>
    <t>Pumper</t>
  </si>
  <si>
    <t>Antal (A), hovedpumpe</t>
  </si>
  <si>
    <t xml:space="preserve"> -</t>
  </si>
  <si>
    <t>Det vurderes at der anvendes samme antal pumper som dimensioneret.</t>
  </si>
  <si>
    <t>C35</t>
  </si>
  <si>
    <t>Nom Effekt (A)</t>
  </si>
  <si>
    <t>W</t>
  </si>
  <si>
    <t>Det antages at der min anvendes en pumpe med samme nominelle effekt som den dimensionerede effekt. Hvis eks 175 W ikke findes, antages det at der vælges en højere effekt (200W)</t>
  </si>
  <si>
    <t>C36</t>
  </si>
  <si>
    <t>Reduktionsfaktor (A)</t>
  </si>
  <si>
    <t>C37</t>
  </si>
  <si>
    <t>Antal (V)</t>
  </si>
  <si>
    <t xml:space="preserve"> - </t>
  </si>
  <si>
    <t>C38</t>
  </si>
  <si>
    <t>Nom Effekt (V)</t>
  </si>
  <si>
    <t>Det antages at der min anvendes en pumpe med samme nominelle effekt som den dimensionerede effekt. Hvis 175 W ikke findes, antages det at der vælges en højere effekt (200W)</t>
  </si>
  <si>
    <t>C39</t>
  </si>
  <si>
    <t>Reduktionsfaktor (v)</t>
  </si>
  <si>
    <t>C40</t>
  </si>
  <si>
    <t>Antal (T)</t>
  </si>
  <si>
    <t>C41</t>
  </si>
  <si>
    <t>Nom Effekt (T)</t>
  </si>
  <si>
    <t>C42</t>
  </si>
  <si>
    <t>Reduktionsfaktor (T)</t>
  </si>
  <si>
    <t>C43</t>
  </si>
  <si>
    <t>Antal (K)</t>
  </si>
  <si>
    <t>C44</t>
  </si>
  <si>
    <t>Nom Effekt (K)</t>
  </si>
  <si>
    <t>Det antages at der min anvendes en pumpe med samme nominelle effekt som den dimensionerede effekt. Hvis 139 W ikke findes, antages det at der vælges en højere effekt (150W)</t>
  </si>
  <si>
    <t>C45</t>
  </si>
  <si>
    <t>Reduktionsfaktor (K)</t>
  </si>
  <si>
    <t>C46</t>
  </si>
  <si>
    <t>Varmt brugsvand</t>
  </si>
  <si>
    <t xml:space="preserve">Varmtvandsforbrug </t>
  </si>
  <si>
    <t xml:space="preserve">l/m2/år </t>
  </si>
  <si>
    <t xml:space="preserve">Eksempel på udregning: 1) 80L/barn/år * 100 børn * 200 dage/år =&gt; 975L/m2/år  2) 14 m3/år/pers =&gt; 850 l/m2/år. Middel giver ca. 912 l/m2/år. Ca 1/3 går til varmt brugsvand =&gt; ca. 300 L  </t>
  </si>
  <si>
    <t>1) HFB notat, 2) Energihåndbogen, (1/3) antagelsen : HFB</t>
  </si>
  <si>
    <t>C47</t>
  </si>
  <si>
    <t>Varmt brugsvandstemperatur</t>
  </si>
  <si>
    <t>°C</t>
  </si>
  <si>
    <t>Der vurderes ingen usikkerhed på denne parameter</t>
  </si>
  <si>
    <t>C48</t>
  </si>
  <si>
    <t xml:space="preserve">Antal beholdere </t>
  </si>
  <si>
    <t xml:space="preserve"> -  </t>
  </si>
  <si>
    <t>C49</t>
  </si>
  <si>
    <t xml:space="preserve">Beholdervolumen </t>
  </si>
  <si>
    <t>L</t>
  </si>
  <si>
    <t>C50</t>
  </si>
  <si>
    <t xml:space="preserve">Fremløbstemperatur fra centralvarme </t>
  </si>
  <si>
    <t>C51</t>
  </si>
  <si>
    <t>Elopvarmning af VVB (J/N)</t>
  </si>
  <si>
    <t>J/N</t>
  </si>
  <si>
    <t>C52</t>
  </si>
  <si>
    <t>Varmetab fra VVB</t>
  </si>
  <si>
    <t>W/K</t>
  </si>
  <si>
    <t>C53</t>
  </si>
  <si>
    <t>Temperaturfaktor for omstillingsrum, b</t>
  </si>
  <si>
    <t>Enten ude (1) el i opholdszonetemp (0)</t>
  </si>
  <si>
    <t>C54</t>
  </si>
  <si>
    <t xml:space="preserve">Rørlængde (frem + retur) </t>
  </si>
  <si>
    <t>C55</t>
  </si>
  <si>
    <t>C56</t>
  </si>
  <si>
    <t>Temperaturfaktor</t>
  </si>
  <si>
    <t>C57</t>
  </si>
  <si>
    <t xml:space="preserve">Effekt, ladekredspumpe </t>
  </si>
  <si>
    <t>C58</t>
  </si>
  <si>
    <t>Styret ladekredspumpe (J/N)</t>
  </si>
  <si>
    <t>C59</t>
  </si>
  <si>
    <t xml:space="preserve">Ladeeffekt </t>
  </si>
  <si>
    <t>C60</t>
  </si>
  <si>
    <t>Cirkulationspumpe, antal</t>
  </si>
  <si>
    <t>C61</t>
  </si>
  <si>
    <t>Cirkulationspumpe, effekt</t>
  </si>
  <si>
    <t xml:space="preserve">Dette er afhængigt at flowet. Antages at variere +/- 10 % </t>
  </si>
  <si>
    <t>C62</t>
  </si>
  <si>
    <t>El-tracing (J/N)</t>
  </si>
  <si>
    <t>C63</t>
  </si>
  <si>
    <t>Reduktionsfaktor</t>
  </si>
  <si>
    <t>C64</t>
  </si>
  <si>
    <t>Rørlængde, cirkulation</t>
  </si>
  <si>
    <t>C65</t>
  </si>
  <si>
    <t>Varmetabskoefficient, cirkulation</t>
  </si>
  <si>
    <t>C66</t>
  </si>
  <si>
    <t>Temperaturkoefficient</t>
  </si>
  <si>
    <t>Der vurderes ingen usikkerhed</t>
  </si>
  <si>
    <t>C67</t>
  </si>
  <si>
    <t xml:space="preserve">Antal af VVB i separate elvarmere </t>
  </si>
  <si>
    <t>C68</t>
  </si>
  <si>
    <t>Varmetab fra VVB (elvandvarmer)</t>
  </si>
  <si>
    <t>Der vurderes en usikkerhed på +/-5 %</t>
  </si>
  <si>
    <t>C69</t>
  </si>
  <si>
    <t xml:space="preserve">Temperaturfaktor (elvandvarmer) </t>
  </si>
  <si>
    <t>C70</t>
  </si>
  <si>
    <t xml:space="preserve">Antal af VVB i separate gasvarmere </t>
  </si>
  <si>
    <t>C71</t>
  </si>
  <si>
    <t>Varmetab fra VVB (gasvandvarmer)</t>
  </si>
  <si>
    <t>C72</t>
  </si>
  <si>
    <t>Virkningsgrad</t>
  </si>
  <si>
    <t>C73</t>
  </si>
  <si>
    <t>Pilotflamme</t>
  </si>
  <si>
    <t>C74</t>
  </si>
  <si>
    <t xml:space="preserve">Temperaturfaktor (gasvandvarmer) </t>
  </si>
  <si>
    <t>Kedlen forventes at være i et opvarmet rum</t>
  </si>
  <si>
    <t>C75</t>
  </si>
  <si>
    <t xml:space="preserve">Kedler </t>
  </si>
  <si>
    <t xml:space="preserve">Antal kedler </t>
  </si>
  <si>
    <t>C76</t>
  </si>
  <si>
    <t>Nominel effekt, kW</t>
  </si>
  <si>
    <t>kW</t>
  </si>
  <si>
    <t>C77</t>
  </si>
  <si>
    <t>Andel af nom effekt til VBV produktion</t>
  </si>
  <si>
    <t>C78</t>
  </si>
  <si>
    <t>Belastning (fuldlast)</t>
  </si>
  <si>
    <t>C79</t>
  </si>
  <si>
    <t>Virkningsgrad (fuldlast)</t>
  </si>
  <si>
    <t xml:space="preserve">Bestemt ud fra testforsøg - dem tror vi på </t>
  </si>
  <si>
    <t>C80</t>
  </si>
  <si>
    <t>Kedeltemp (fuldlast)</t>
  </si>
  <si>
    <t>C81</t>
  </si>
  <si>
    <t>Korrektion (fuldlast)</t>
  </si>
  <si>
    <t xml:space="preserve"> -/°C</t>
  </si>
  <si>
    <t>C82</t>
  </si>
  <si>
    <t>Belastning (dellast)</t>
  </si>
  <si>
    <t>C83</t>
  </si>
  <si>
    <t>Virkningsgrad (dellast)</t>
  </si>
  <si>
    <t>C84</t>
  </si>
  <si>
    <t>Kedeltemp (dellast)</t>
  </si>
  <si>
    <t>C85</t>
  </si>
  <si>
    <t>Korrektion (dellast)</t>
  </si>
  <si>
    <t xml:space="preserve">+/- 10%, skønnet - manglende dokumentation </t>
  </si>
  <si>
    <t>C86</t>
  </si>
  <si>
    <t>Belastning (tomgangstab)</t>
  </si>
  <si>
    <t>C87</t>
  </si>
  <si>
    <t>Tabsfaktor (tomgangstab)</t>
  </si>
  <si>
    <t>C88</t>
  </si>
  <si>
    <t xml:space="preserve">Andel til rum </t>
  </si>
  <si>
    <t xml:space="preserve">+/- 15%, skønnet - manglende dokumentation </t>
  </si>
  <si>
    <t>C89</t>
  </si>
  <si>
    <t>Temp. Diff</t>
  </si>
  <si>
    <t>C90</t>
  </si>
  <si>
    <t>Kedeltemp (min)</t>
  </si>
  <si>
    <t>C91</t>
  </si>
  <si>
    <t>C92</t>
  </si>
  <si>
    <t>Blæser mv, W</t>
  </si>
  <si>
    <t xml:space="preserve">Mærkeeffekt for enhederne </t>
  </si>
  <si>
    <t>C93</t>
  </si>
  <si>
    <t xml:space="preserve">El til automatik, W </t>
  </si>
  <si>
    <t>Mærkeeffekt</t>
  </si>
  <si>
    <t>C94</t>
  </si>
  <si>
    <t>Fjernvarme- veksler</t>
  </si>
  <si>
    <t>C95</t>
  </si>
  <si>
    <t>Varmetab fra veksler</t>
  </si>
  <si>
    <t>C96</t>
  </si>
  <si>
    <t xml:space="preserve">VBV opvarmning gennem veksler </t>
  </si>
  <si>
    <t>Ingen usikkerhed</t>
  </si>
  <si>
    <t>C97</t>
  </si>
  <si>
    <t>Veksler temperature, minimum</t>
  </si>
  <si>
    <t>C98</t>
  </si>
  <si>
    <t>Tempfaktor for opstillingsrum</t>
  </si>
  <si>
    <t>C99</t>
  </si>
  <si>
    <t>Automatik, standby effekt</t>
  </si>
  <si>
    <t>C100</t>
  </si>
  <si>
    <t xml:space="preserve">Anden rumopvarmning </t>
  </si>
  <si>
    <t>Andel af etageareal (direkte el til rum opv)</t>
  </si>
  <si>
    <t>C101</t>
  </si>
  <si>
    <t>Andel af etageareal (brændeovne, gasstrålevarme etc.)</t>
  </si>
  <si>
    <t>C102</t>
  </si>
  <si>
    <t xml:space="preserve">Virkningsgrad </t>
  </si>
  <si>
    <t>C103</t>
  </si>
  <si>
    <t>Luftstrømsbehov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</si>
  <si>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</t>
    </r>
  </si>
  <si>
    <t>C104</t>
  </si>
  <si>
    <t>Solvarmeanlæg</t>
  </si>
  <si>
    <t xml:space="preserve">Samlet solfangerareal </t>
  </si>
  <si>
    <t>Der vurderes en usikkerhed på +/- 1%</t>
  </si>
  <si>
    <t>C105</t>
  </si>
  <si>
    <t xml:space="preserve">Starteffektivitet </t>
  </si>
  <si>
    <t>C106</t>
  </si>
  <si>
    <t>1. ordens varmetabskoefficient</t>
  </si>
  <si>
    <t>W/m2*K</t>
  </si>
  <si>
    <t>C107</t>
  </si>
  <si>
    <t>2. ordens varmetabskoefficient</t>
  </si>
  <si>
    <t>W/m2*K2</t>
  </si>
  <si>
    <t>C108</t>
  </si>
  <si>
    <t>Vinkelafhængighed</t>
  </si>
  <si>
    <t>C109</t>
  </si>
  <si>
    <t>Samlet rørlængde</t>
  </si>
  <si>
    <t>C110</t>
  </si>
  <si>
    <t xml:space="preserve">Varmetab, rør </t>
  </si>
  <si>
    <t>C111</t>
  </si>
  <si>
    <t>Varmeveksler effektivitetsfaktor</t>
  </si>
  <si>
    <t>C112</t>
  </si>
  <si>
    <t xml:space="preserve">Pumpeeffekt </t>
  </si>
  <si>
    <t>C113</t>
  </si>
  <si>
    <t>C114</t>
  </si>
  <si>
    <t>Orientering</t>
  </si>
  <si>
    <t>Der varieres ikke på denne parameter. Dette gøres ved orientering af bygningen</t>
  </si>
  <si>
    <t>C115</t>
  </si>
  <si>
    <t>Hældning</t>
  </si>
  <si>
    <t>C116</t>
  </si>
  <si>
    <t xml:space="preserve">Horisont afskæring </t>
  </si>
  <si>
    <t>C117</t>
  </si>
  <si>
    <t xml:space="preserve">Skygge, venstre </t>
  </si>
  <si>
    <t>C118</t>
  </si>
  <si>
    <t>Skygge, højre</t>
  </si>
  <si>
    <t>C119</t>
  </si>
  <si>
    <t>Varmepumpe</t>
  </si>
  <si>
    <t>Brugsvand/rumopvarmning, kombineret el duo</t>
  </si>
  <si>
    <t>C120</t>
  </si>
  <si>
    <t>Nominel effekt, kW (opv)</t>
  </si>
  <si>
    <t>C121</t>
  </si>
  <si>
    <t>Nominel COP (opv)</t>
  </si>
  <si>
    <t>Der vurderes en usikkerhed på +/- 40 %</t>
  </si>
  <si>
    <t>C122</t>
  </si>
  <si>
    <t>Rel COP ved 50% last (opv)</t>
  </si>
  <si>
    <t>C123</t>
  </si>
  <si>
    <t>Testtemp (kold side) (opv)</t>
  </si>
  <si>
    <r>
      <t>o</t>
    </r>
    <r>
      <rPr>
        <sz val="10"/>
        <color theme="1"/>
        <rFont val="Arial"/>
        <family val="2"/>
      </rPr>
      <t>C</t>
    </r>
  </si>
  <si>
    <t>Fast værdi - ingen usikkerhed</t>
  </si>
  <si>
    <t>C124</t>
  </si>
  <si>
    <t>Testtemp (varm side) (opv)</t>
  </si>
  <si>
    <t>C125</t>
  </si>
  <si>
    <t>Kold side: Jordslange, antræk, udeluft, anden kilde) Opv</t>
  </si>
  <si>
    <t>C126</t>
  </si>
  <si>
    <t>Varm side: Rumluft, indblæsning, varmeanlæg</t>
  </si>
  <si>
    <t>C127</t>
  </si>
  <si>
    <t>Særligt hjælpeudstyr, W (opv)</t>
  </si>
  <si>
    <t>C128</t>
  </si>
  <si>
    <t>Stand-by effekt, W (opv)</t>
  </si>
  <si>
    <t>C129</t>
  </si>
  <si>
    <t>Temp virknings grad for vgv før VP (opv)</t>
  </si>
  <si>
    <t>C130</t>
  </si>
  <si>
    <t>Dim indblæsning temp (opv)</t>
  </si>
  <si>
    <t>C131</t>
  </si>
  <si>
    <t>Luftstrøm (opv)</t>
  </si>
  <si>
    <t>C132</t>
  </si>
  <si>
    <t>Nominel effekt, kW (bv)</t>
  </si>
  <si>
    <t>C133</t>
  </si>
  <si>
    <t>Nominel COP (bv)</t>
  </si>
  <si>
    <t>C134</t>
  </si>
  <si>
    <t>Testtemp (kold side) (bv)</t>
  </si>
  <si>
    <t>C135</t>
  </si>
  <si>
    <t>Testtemp (varm side) (bv)</t>
  </si>
  <si>
    <t>C136</t>
  </si>
  <si>
    <t>Kold side: Jordslange, antræk, udeluft, anden kilde) bv</t>
  </si>
  <si>
    <t>C137</t>
  </si>
  <si>
    <t>Særligt hjælpeudstyr, W (bv)</t>
  </si>
  <si>
    <t>C138</t>
  </si>
  <si>
    <t>Stand-by effekt, W (bv)</t>
  </si>
  <si>
    <t>C139</t>
  </si>
  <si>
    <t>Temp virknings grad for vgv før VP (bv)</t>
  </si>
  <si>
    <t>C140</t>
  </si>
  <si>
    <t>Luftstrøm (bv)</t>
  </si>
  <si>
    <t>C141</t>
  </si>
  <si>
    <t>Solceller</t>
  </si>
  <si>
    <t>Panelareal</t>
  </si>
  <si>
    <r>
      <t>m</t>
    </r>
    <r>
      <rPr>
        <vertAlign val="superscript"/>
        <sz val="10"/>
        <color theme="1"/>
        <rFont val="Arial"/>
        <family val="2"/>
      </rPr>
      <t>2</t>
    </r>
  </si>
  <si>
    <t>C142</t>
  </si>
  <si>
    <t xml:space="preserve">Peak power </t>
  </si>
  <si>
    <r>
      <t>kW/m</t>
    </r>
    <r>
      <rPr>
        <vertAlign val="superscript"/>
        <sz val="10"/>
        <color theme="1"/>
        <rFont val="Arial"/>
        <family val="2"/>
      </rPr>
      <t>2</t>
    </r>
  </si>
  <si>
    <t>Defineret værdi ved solindstråling på 1000 W/m2. Der vurderes en usikkerhed på +/- 5 %</t>
  </si>
  <si>
    <t>C143</t>
  </si>
  <si>
    <t>Systemvirkningsgrad</t>
  </si>
  <si>
    <t>Jf. Viby elværk, falder virkningsgraden maksimalt med 20 % efter 20 år. Den maksimale værdi er derfor lig input til Be10 og minimum er - 20 %</t>
  </si>
  <si>
    <t>C144</t>
  </si>
  <si>
    <t>C145</t>
  </si>
  <si>
    <t>C146</t>
  </si>
  <si>
    <t>C147</t>
  </si>
  <si>
    <t xml:space="preserve">Skygge venstre </t>
  </si>
  <si>
    <t>C148</t>
  </si>
  <si>
    <t xml:space="preserve">Skygge højre </t>
  </si>
  <si>
    <t>C149</t>
  </si>
  <si>
    <t xml:space="preserve">Indstilling A </t>
  </si>
  <si>
    <t>C150</t>
  </si>
  <si>
    <t>Almen min, Vindfang</t>
  </si>
  <si>
    <t>W/m2</t>
  </si>
  <si>
    <t>C151</t>
  </si>
  <si>
    <t>Almin inst., Vindfang</t>
  </si>
  <si>
    <t>C152</t>
  </si>
  <si>
    <t>Belysningsstyrke</t>
  </si>
  <si>
    <t>Lux</t>
  </si>
  <si>
    <t>Et reguleringsmæssigt setpunkt</t>
  </si>
  <si>
    <t>C153</t>
  </si>
  <si>
    <t xml:space="preserve">DF % </t>
  </si>
  <si>
    <t xml:space="preserve"> %</t>
  </si>
  <si>
    <t>Der vurderes en usikkerhed på +/- 75 %. Det vurderes at gardiner/persienner kan anvendes af brugerne</t>
  </si>
  <si>
    <t>C154</t>
  </si>
  <si>
    <t>Benyttelsesfaktor</t>
  </si>
  <si>
    <t>Dette er et skøn</t>
  </si>
  <si>
    <t>C155</t>
  </si>
  <si>
    <t>Standby, belysning</t>
  </si>
  <si>
    <t>C156</t>
  </si>
  <si>
    <t>Nat, belysning</t>
  </si>
  <si>
    <t>C157</t>
  </si>
  <si>
    <t>Andet, belysning</t>
  </si>
  <si>
    <t>C158</t>
  </si>
  <si>
    <t>Der vurderes en usikkerhed på +/- 30 %</t>
  </si>
  <si>
    <t>C159</t>
  </si>
  <si>
    <t>C160</t>
  </si>
  <si>
    <t>Almen min, toilet</t>
  </si>
  <si>
    <t>C161</t>
  </si>
  <si>
    <t>Almin inst., toilet</t>
  </si>
  <si>
    <t>C162</t>
  </si>
  <si>
    <t>C163</t>
  </si>
  <si>
    <t>C164</t>
  </si>
  <si>
    <t>C165</t>
  </si>
  <si>
    <t>Indstilling K</t>
  </si>
  <si>
    <t>C166</t>
  </si>
  <si>
    <t>Almen min, kontor</t>
  </si>
  <si>
    <t>C167</t>
  </si>
  <si>
    <t>Almin inst., kontor</t>
  </si>
  <si>
    <t>C168</t>
  </si>
  <si>
    <t>C169</t>
  </si>
  <si>
    <t>C170</t>
  </si>
  <si>
    <t>C171</t>
  </si>
  <si>
    <t>C172</t>
  </si>
  <si>
    <t>C173</t>
  </si>
  <si>
    <t>Almen min, møderum</t>
  </si>
  <si>
    <t>C174</t>
  </si>
  <si>
    <t>Almin inst., møderum</t>
  </si>
  <si>
    <t>C175</t>
  </si>
  <si>
    <t>C176</t>
  </si>
  <si>
    <t>C177</t>
  </si>
  <si>
    <t>C178</t>
  </si>
  <si>
    <t>C179</t>
  </si>
  <si>
    <t>Almen min, opholdsrum</t>
  </si>
  <si>
    <t>C180</t>
  </si>
  <si>
    <t>Almin inst., opholdsrum</t>
  </si>
  <si>
    <t>C181</t>
  </si>
  <si>
    <t>C182</t>
  </si>
  <si>
    <t>C183</t>
  </si>
  <si>
    <t xml:space="preserve">Antages at være i brug konstant - legende børn konstant </t>
  </si>
  <si>
    <t>C184</t>
  </si>
  <si>
    <t>Setpunkter</t>
  </si>
  <si>
    <t>Opvarmning</t>
  </si>
  <si>
    <t>Antages at være lidt højere</t>
  </si>
  <si>
    <t>C185</t>
  </si>
  <si>
    <t>Ønsket temp</t>
  </si>
  <si>
    <t>C186</t>
  </si>
  <si>
    <t>Nat vent</t>
  </si>
  <si>
    <t>C187</t>
  </si>
  <si>
    <t xml:space="preserve">Køling </t>
  </si>
  <si>
    <t>C188</t>
  </si>
  <si>
    <t>Lager opv.</t>
  </si>
  <si>
    <t>C189</t>
  </si>
  <si>
    <t>Dimensionerende temperaturer</t>
  </si>
  <si>
    <t>Rumtemperatur</t>
  </si>
  <si>
    <t>Ej relevant</t>
  </si>
  <si>
    <t>C190</t>
  </si>
  <si>
    <t>Udetemperatur</t>
  </si>
  <si>
    <t>C191</t>
  </si>
  <si>
    <t>Lagertemperatur</t>
  </si>
  <si>
    <t>B1</t>
  </si>
  <si>
    <t>Naturlig ventilation</t>
  </si>
  <si>
    <t>Naturlig, vinter</t>
  </si>
  <si>
    <t>l/s*m2</t>
  </si>
  <si>
    <t>Svarende til at alle vinduer osv. er lukkede i vinterhalvåret. Der er lavet et vægtet gennemsnit for alle lokaler. Der vurderes en usikkerhed på +/- 10 %</t>
  </si>
  <si>
    <t>B2</t>
  </si>
  <si>
    <t>Naturlig, sommer</t>
  </si>
  <si>
    <t>Der er lavet et vægtet gennemsnit. Der vurderes en usikkerhed på +/- 10 %</t>
  </si>
  <si>
    <t>B3</t>
  </si>
  <si>
    <t>Naturlig, sommer, nat</t>
  </si>
  <si>
    <t>B4</t>
  </si>
  <si>
    <t>Indstilling M</t>
  </si>
  <si>
    <t>B5</t>
  </si>
  <si>
    <t>Almen min, garderobe</t>
  </si>
  <si>
    <t>B6</t>
  </si>
  <si>
    <t xml:space="preserve">Almin inst., garderobe </t>
  </si>
  <si>
    <t>B7</t>
  </si>
  <si>
    <t>B8</t>
  </si>
  <si>
    <t>B9</t>
  </si>
  <si>
    <t>B10</t>
  </si>
  <si>
    <t>B11</t>
  </si>
  <si>
    <t>Almen min, depot</t>
  </si>
  <si>
    <t>B12</t>
  </si>
  <si>
    <t>Almin inst., depot</t>
  </si>
  <si>
    <t>B13</t>
  </si>
  <si>
    <t>B14</t>
  </si>
  <si>
    <t>B15</t>
  </si>
  <si>
    <t>B16</t>
  </si>
  <si>
    <t>B17</t>
  </si>
  <si>
    <t>Almen min, div andre rum</t>
  </si>
  <si>
    <t>B18</t>
  </si>
  <si>
    <t>Almin inst., div andre rum</t>
  </si>
  <si>
    <t>B19</t>
  </si>
  <si>
    <t>B20</t>
  </si>
  <si>
    <t>B21</t>
  </si>
  <si>
    <t>B22</t>
  </si>
  <si>
    <t>B23</t>
  </si>
  <si>
    <t>Almen min, køkken</t>
  </si>
  <si>
    <t>B24</t>
  </si>
  <si>
    <t>Almin inst., køkken</t>
  </si>
  <si>
    <t>B25</t>
  </si>
  <si>
    <t>B26</t>
  </si>
  <si>
    <t>B27</t>
  </si>
  <si>
    <t>B28</t>
  </si>
  <si>
    <t>Internt varmetilskud</t>
  </si>
  <si>
    <t>B29</t>
  </si>
  <si>
    <t xml:space="preserve">Personer </t>
  </si>
  <si>
    <t>Der vurderes en usikkerhed på +/- 15 %</t>
  </si>
  <si>
    <t>B30</t>
  </si>
  <si>
    <t>App</t>
  </si>
  <si>
    <t>B31</t>
  </si>
  <si>
    <t>App, 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</si>
</sst>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2" xfId="0" applyFont="1" applyFill="1" applyBorder="1" applyAlignment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3" xfId="0" applyFont="1" applyFill="1" applyBorder="1" applyAlignment="1"/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34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29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49" fontId="1" fillId="0" borderId="24" xfId="0" applyNumberFormat="1" applyFont="1" applyFill="1" applyBorder="1"/>
    <xf numFmtId="49" fontId="1" fillId="0" borderId="33" xfId="0" applyNumberFormat="1" applyFont="1" applyFill="1" applyBorder="1"/>
    <xf numFmtId="0" fontId="1" fillId="0" borderId="15" xfId="0" applyNumberFormat="1" applyFont="1" applyFill="1" applyBorder="1" applyAlignment="1">
      <alignment horizontal="center"/>
    </xf>
    <xf numFmtId="49" fontId="1" fillId="0" borderId="32" xfId="0" applyNumberFormat="1" applyFont="1" applyFill="1" applyBorder="1"/>
    <xf numFmtId="49" fontId="1" fillId="0" borderId="29" xfId="0" applyNumberFormat="1" applyFont="1" applyFill="1" applyBorder="1"/>
    <xf numFmtId="0" fontId="1" fillId="0" borderId="38" xfId="0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vertical="center"/>
    </xf>
    <xf numFmtId="0" fontId="1" fillId="0" borderId="3" xfId="0" applyFont="1" applyFill="1" applyBorder="1"/>
    <xf numFmtId="49" fontId="1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49" fontId="1" fillId="0" borderId="39" xfId="0" applyNumberFormat="1" applyFont="1" applyFill="1" applyBorder="1"/>
    <xf numFmtId="0" fontId="1" fillId="0" borderId="4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73"/>
  <sheetViews>
    <sheetView tabSelected="1" zoomScale="50" zoomScaleNormal="50" workbookViewId="0">
      <selection activeCell="D9" sqref="D9"/>
    </sheetView>
  </sheetViews>
  <sheetFormatPr defaultRowHeight="15" x14ac:dyDescent="0.25"/>
  <cols>
    <col min="3" max="3" width="13.5703125" customWidth="1"/>
    <col min="4" max="4" width="48.42578125" bestFit="1" customWidth="1"/>
    <col min="9" max="9" width="128.28515625" customWidth="1"/>
    <col min="10" max="10" width="22.85546875" bestFit="1" customWidth="1"/>
  </cols>
  <sheetData>
    <row r="2" spans="2:10" x14ac:dyDescent="0.25">
      <c r="B2" s="1"/>
      <c r="C2" s="2"/>
      <c r="D2" s="3"/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</row>
    <row r="3" spans="2:10" x14ac:dyDescent="0.25">
      <c r="B3" s="5"/>
      <c r="C3" s="6"/>
      <c r="D3" s="7"/>
      <c r="E3" s="8"/>
      <c r="F3" s="8"/>
      <c r="G3" s="8"/>
      <c r="H3" s="8"/>
      <c r="I3" s="8"/>
      <c r="J3" s="8"/>
    </row>
    <row r="4" spans="2:10" ht="15.75" thickBot="1" x14ac:dyDescent="0.3">
      <c r="B4" s="5"/>
      <c r="C4" s="9"/>
      <c r="D4" s="10" t="s">
        <v>6</v>
      </c>
      <c r="E4" s="11"/>
      <c r="F4" s="11"/>
      <c r="G4" s="11"/>
      <c r="H4" s="11"/>
      <c r="I4" s="12"/>
      <c r="J4" s="13"/>
    </row>
    <row r="5" spans="2:10" x14ac:dyDescent="0.25">
      <c r="B5" s="14" t="s">
        <v>7</v>
      </c>
      <c r="C5" s="15" t="s">
        <v>8</v>
      </c>
      <c r="D5" s="16" t="s">
        <v>9</v>
      </c>
      <c r="E5" s="17" t="s">
        <v>10</v>
      </c>
      <c r="F5" s="18">
        <f>H5-0.01*H5</f>
        <v>0</v>
      </c>
      <c r="G5" s="18">
        <f>H5+0.01*H5</f>
        <v>0</v>
      </c>
      <c r="H5" s="19"/>
      <c r="I5" s="20" t="s">
        <v>11</v>
      </c>
      <c r="J5" s="13"/>
    </row>
    <row r="6" spans="2:10" x14ac:dyDescent="0.25">
      <c r="B6" s="21" t="s">
        <v>12</v>
      </c>
      <c r="C6" s="22"/>
      <c r="D6" s="23" t="s">
        <v>13</v>
      </c>
      <c r="E6" s="24" t="s">
        <v>14</v>
      </c>
      <c r="F6" s="25">
        <f>H6-20</f>
        <v>-20</v>
      </c>
      <c r="G6" s="25">
        <f>H6+20</f>
        <v>20</v>
      </c>
      <c r="H6" s="26"/>
      <c r="I6" s="27" t="s">
        <v>15</v>
      </c>
      <c r="J6" s="28" t="s">
        <v>16</v>
      </c>
    </row>
    <row r="7" spans="2:10" x14ac:dyDescent="0.25">
      <c r="B7" s="21" t="s">
        <v>17</v>
      </c>
      <c r="C7" s="22"/>
      <c r="D7" s="23" t="s">
        <v>18</v>
      </c>
      <c r="E7" s="24" t="s">
        <v>19</v>
      </c>
      <c r="F7" s="25">
        <f>H7-5</f>
        <v>-5</v>
      </c>
      <c r="G7" s="25">
        <f>H7+5</f>
        <v>5</v>
      </c>
      <c r="H7" s="26"/>
      <c r="I7" s="27" t="s">
        <v>20</v>
      </c>
      <c r="J7" s="13"/>
    </row>
    <row r="8" spans="2:10" ht="15.75" thickBot="1" x14ac:dyDescent="0.3">
      <c r="B8" s="29" t="s">
        <v>21</v>
      </c>
      <c r="C8" s="30"/>
      <c r="D8" s="31" t="s">
        <v>22</v>
      </c>
      <c r="E8" s="32" t="s">
        <v>23</v>
      </c>
      <c r="F8" s="33">
        <f>IF(H8=0,355,H8-5)</f>
        <v>355</v>
      </c>
      <c r="G8" s="33">
        <f>H8+5</f>
        <v>5</v>
      </c>
      <c r="H8" s="34"/>
      <c r="I8" s="27" t="s">
        <v>24</v>
      </c>
      <c r="J8" s="13"/>
    </row>
    <row r="9" spans="2:10" ht="15.75" thickBot="1" x14ac:dyDescent="0.3">
      <c r="B9" s="35" t="s">
        <v>25</v>
      </c>
      <c r="C9" s="36" t="s">
        <v>26</v>
      </c>
      <c r="D9" s="37" t="s">
        <v>27</v>
      </c>
      <c r="E9" s="38" t="s">
        <v>10</v>
      </c>
      <c r="F9" s="39">
        <f>H9-0.01*H9</f>
        <v>0</v>
      </c>
      <c r="G9" s="39">
        <f>H9+0.01*H9</f>
        <v>0</v>
      </c>
      <c r="H9" s="40"/>
      <c r="I9" s="41" t="s">
        <v>11</v>
      </c>
      <c r="J9" s="39"/>
    </row>
    <row r="10" spans="2:10" ht="15.75" customHeight="1" thickBot="1" x14ac:dyDescent="0.3">
      <c r="B10" s="42" t="s">
        <v>28</v>
      </c>
      <c r="C10" s="43"/>
      <c r="D10" s="44" t="s">
        <v>29</v>
      </c>
      <c r="E10" s="45" t="s">
        <v>30</v>
      </c>
      <c r="F10" s="46">
        <f>H10-0.05*H10</f>
        <v>0</v>
      </c>
      <c r="G10" s="46">
        <f>H10+0.05*H10</f>
        <v>0</v>
      </c>
      <c r="H10" s="47"/>
      <c r="I10" s="48" t="s">
        <v>31</v>
      </c>
      <c r="J10" s="46" t="s">
        <v>32</v>
      </c>
    </row>
    <row r="11" spans="2:10" ht="15.75" thickBot="1" x14ac:dyDescent="0.3">
      <c r="B11" s="49" t="s">
        <v>33</v>
      </c>
      <c r="C11" s="36" t="s">
        <v>34</v>
      </c>
      <c r="D11" s="37" t="s">
        <v>27</v>
      </c>
      <c r="E11" s="38" t="s">
        <v>10</v>
      </c>
      <c r="F11" s="39">
        <f>H11-0.01*H11</f>
        <v>0</v>
      </c>
      <c r="G11" s="39">
        <f>H11+0.01*H11</f>
        <v>0</v>
      </c>
      <c r="H11" s="40"/>
      <c r="I11" s="41" t="s">
        <v>11</v>
      </c>
      <c r="J11" s="39"/>
    </row>
    <row r="12" spans="2:10" ht="27" thickBot="1" x14ac:dyDescent="0.3">
      <c r="B12" s="42" t="s">
        <v>35</v>
      </c>
      <c r="C12" s="43"/>
      <c r="D12" s="44" t="s">
        <v>36</v>
      </c>
      <c r="E12" s="45" t="s">
        <v>30</v>
      </c>
      <c r="F12" s="46">
        <f>H12-0.05*H12</f>
        <v>0</v>
      </c>
      <c r="G12" s="46">
        <f>H12+0.05*H12</f>
        <v>0</v>
      </c>
      <c r="H12" s="47"/>
      <c r="I12" s="48" t="s">
        <v>37</v>
      </c>
      <c r="J12" s="46" t="s">
        <v>32</v>
      </c>
    </row>
    <row r="13" spans="2:10" ht="15.75" thickBot="1" x14ac:dyDescent="0.3">
      <c r="B13" s="49" t="s">
        <v>38</v>
      </c>
      <c r="C13" s="36" t="s">
        <v>39</v>
      </c>
      <c r="D13" s="37" t="s">
        <v>27</v>
      </c>
      <c r="E13" s="38" t="s">
        <v>10</v>
      </c>
      <c r="F13" s="39"/>
      <c r="G13" s="39"/>
      <c r="H13" s="40"/>
      <c r="I13" s="41" t="s">
        <v>40</v>
      </c>
      <c r="J13" s="39"/>
    </row>
    <row r="14" spans="2:10" ht="15.75" thickBot="1" x14ac:dyDescent="0.3">
      <c r="B14" s="42" t="s">
        <v>41</v>
      </c>
      <c r="C14" s="50"/>
      <c r="D14" s="51" t="s">
        <v>36</v>
      </c>
      <c r="E14" s="52" t="s">
        <v>30</v>
      </c>
      <c r="F14" s="53"/>
      <c r="G14" s="53"/>
      <c r="H14" s="54"/>
      <c r="I14" s="55" t="s">
        <v>40</v>
      </c>
      <c r="J14" s="53"/>
    </row>
    <row r="15" spans="2:10" ht="15.75" thickBot="1" x14ac:dyDescent="0.3">
      <c r="B15" s="35" t="s">
        <v>42</v>
      </c>
      <c r="C15" s="36" t="s">
        <v>43</v>
      </c>
      <c r="D15" s="37" t="s">
        <v>44</v>
      </c>
      <c r="E15" s="38" t="s">
        <v>10</v>
      </c>
      <c r="F15" s="39">
        <f>H15-0.01*H15</f>
        <v>0</v>
      </c>
      <c r="G15" s="39">
        <f>H15+0.01*H15</f>
        <v>0</v>
      </c>
      <c r="H15" s="40"/>
      <c r="I15" s="41" t="s">
        <v>11</v>
      </c>
      <c r="J15" s="39"/>
    </row>
    <row r="16" spans="2:10" ht="27" thickBot="1" x14ac:dyDescent="0.3">
      <c r="B16" s="49" t="s">
        <v>45</v>
      </c>
      <c r="C16" s="50"/>
      <c r="D16" s="56" t="s">
        <v>46</v>
      </c>
      <c r="E16" s="57" t="s">
        <v>30</v>
      </c>
      <c r="F16" s="58">
        <f>H16-0.05*H16</f>
        <v>0</v>
      </c>
      <c r="G16" s="58">
        <f>H16+0.05*H16</f>
        <v>0</v>
      </c>
      <c r="H16" s="59"/>
      <c r="I16" s="60" t="s">
        <v>47</v>
      </c>
      <c r="J16" s="58" t="s">
        <v>32</v>
      </c>
    </row>
    <row r="17" spans="2:10" ht="15.75" thickBot="1" x14ac:dyDescent="0.3">
      <c r="B17" s="49" t="s">
        <v>48</v>
      </c>
      <c r="C17" s="50"/>
      <c r="D17" s="61" t="s">
        <v>49</v>
      </c>
      <c r="E17" s="62" t="s">
        <v>50</v>
      </c>
      <c r="F17" s="58">
        <f>H17-0.01*H17</f>
        <v>0</v>
      </c>
      <c r="G17" s="58">
        <f>H17+0.01*H17</f>
        <v>0</v>
      </c>
      <c r="H17" s="59"/>
      <c r="I17" s="63" t="s">
        <v>11</v>
      </c>
      <c r="J17" s="58"/>
    </row>
    <row r="18" spans="2:10" ht="27" thickBot="1" x14ac:dyDescent="0.3">
      <c r="B18" s="49" t="s">
        <v>51</v>
      </c>
      <c r="C18" s="50"/>
      <c r="D18" s="61" t="s">
        <v>52</v>
      </c>
      <c r="E18" s="62" t="s">
        <v>53</v>
      </c>
      <c r="F18" s="58">
        <f>H18-0.05*H18</f>
        <v>0</v>
      </c>
      <c r="G18" s="58">
        <f>H18+0.05*H18</f>
        <v>0</v>
      </c>
      <c r="H18" s="59"/>
      <c r="I18" s="60" t="s">
        <v>54</v>
      </c>
      <c r="J18" s="58" t="s">
        <v>32</v>
      </c>
    </row>
    <row r="19" spans="2:10" ht="15.75" thickBot="1" x14ac:dyDescent="0.3">
      <c r="B19" s="49" t="s">
        <v>55</v>
      </c>
      <c r="C19" s="50"/>
      <c r="D19" s="56" t="s">
        <v>56</v>
      </c>
      <c r="E19" s="57" t="s">
        <v>10</v>
      </c>
      <c r="F19" s="58">
        <f>H19-0.01*H19</f>
        <v>0</v>
      </c>
      <c r="G19" s="58">
        <f>H19+0.01*H19</f>
        <v>0</v>
      </c>
      <c r="H19" s="59"/>
      <c r="I19" s="63" t="s">
        <v>11</v>
      </c>
      <c r="J19" s="58"/>
    </row>
    <row r="20" spans="2:10" ht="27" thickBot="1" x14ac:dyDescent="0.3">
      <c r="B20" s="49" t="s">
        <v>57</v>
      </c>
      <c r="C20" s="50"/>
      <c r="D20" s="56" t="s">
        <v>58</v>
      </c>
      <c r="E20" s="57" t="s">
        <v>30</v>
      </c>
      <c r="F20" s="58">
        <f>H20-0.05*H20</f>
        <v>0</v>
      </c>
      <c r="G20" s="58">
        <f>H20+0.05*H20</f>
        <v>0</v>
      </c>
      <c r="H20" s="59"/>
      <c r="I20" s="60" t="s">
        <v>47</v>
      </c>
      <c r="J20" s="58" t="s">
        <v>32</v>
      </c>
    </row>
    <row r="21" spans="2:10" ht="15.75" thickBot="1" x14ac:dyDescent="0.3">
      <c r="B21" s="49" t="s">
        <v>59</v>
      </c>
      <c r="C21" s="50"/>
      <c r="D21" s="56" t="s">
        <v>60</v>
      </c>
      <c r="E21" s="57" t="s">
        <v>50</v>
      </c>
      <c r="F21" s="58">
        <f>H21-0.01*H21</f>
        <v>0</v>
      </c>
      <c r="G21" s="58">
        <f>H21+0.01*H21</f>
        <v>0</v>
      </c>
      <c r="H21" s="59"/>
      <c r="I21" s="63" t="s">
        <v>11</v>
      </c>
      <c r="J21" s="58"/>
    </row>
    <row r="22" spans="2:10" ht="27" thickBot="1" x14ac:dyDescent="0.3">
      <c r="B22" s="49" t="s">
        <v>61</v>
      </c>
      <c r="C22" s="43"/>
      <c r="D22" s="44" t="s">
        <v>62</v>
      </c>
      <c r="E22" s="64" t="s">
        <v>53</v>
      </c>
      <c r="F22" s="46">
        <f>H22-0.05*H22</f>
        <v>0</v>
      </c>
      <c r="G22" s="46">
        <f>H22+0.05*H22</f>
        <v>0</v>
      </c>
      <c r="H22" s="47"/>
      <c r="I22" s="48" t="s">
        <v>54</v>
      </c>
      <c r="J22" s="46" t="s">
        <v>32</v>
      </c>
    </row>
    <row r="23" spans="2:10" ht="15.75" thickBot="1" x14ac:dyDescent="0.3">
      <c r="B23" s="49" t="s">
        <v>63</v>
      </c>
      <c r="C23" s="36" t="s">
        <v>64</v>
      </c>
      <c r="D23" s="37" t="s">
        <v>65</v>
      </c>
      <c r="E23" s="38" t="s">
        <v>10</v>
      </c>
      <c r="F23" s="39">
        <f>H23-0.01*H23</f>
        <v>0</v>
      </c>
      <c r="G23" s="39">
        <f>H23+0.01*H23</f>
        <v>0</v>
      </c>
      <c r="H23" s="40"/>
      <c r="I23" s="41" t="s">
        <v>11</v>
      </c>
      <c r="J23" s="39"/>
    </row>
    <row r="24" spans="2:10" ht="27" customHeight="1" thickBot="1" x14ac:dyDescent="0.3">
      <c r="B24" s="49" t="s">
        <v>66</v>
      </c>
      <c r="C24" s="50"/>
      <c r="D24" s="56" t="s">
        <v>67</v>
      </c>
      <c r="E24" s="57" t="s">
        <v>30</v>
      </c>
      <c r="F24" s="58">
        <f>H24-0.05*H24</f>
        <v>0</v>
      </c>
      <c r="G24" s="58">
        <f>H24+0.05*H24</f>
        <v>0</v>
      </c>
      <c r="H24" s="59"/>
      <c r="I24" s="60" t="s">
        <v>68</v>
      </c>
      <c r="J24" s="58" t="s">
        <v>32</v>
      </c>
    </row>
    <row r="25" spans="2:10" ht="15.75" thickBot="1" x14ac:dyDescent="0.3">
      <c r="B25" s="49" t="s">
        <v>69</v>
      </c>
      <c r="C25" s="50"/>
      <c r="D25" s="56" t="s">
        <v>70</v>
      </c>
      <c r="E25" s="57" t="s">
        <v>10</v>
      </c>
      <c r="F25" s="58">
        <f>H25-0.01*H25</f>
        <v>0</v>
      </c>
      <c r="G25" s="58">
        <f>H25+0.01*H25</f>
        <v>0</v>
      </c>
      <c r="H25" s="59"/>
      <c r="I25" s="63" t="s">
        <v>11</v>
      </c>
      <c r="J25" s="58"/>
    </row>
    <row r="26" spans="2:10" ht="33" customHeight="1" thickBot="1" x14ac:dyDescent="0.3">
      <c r="B26" s="49" t="s">
        <v>71</v>
      </c>
      <c r="C26" s="50"/>
      <c r="D26" s="56" t="s">
        <v>72</v>
      </c>
      <c r="E26" s="57" t="s">
        <v>30</v>
      </c>
      <c r="F26" s="58">
        <f>H26-0.05*H26</f>
        <v>0</v>
      </c>
      <c r="G26" s="58">
        <f>H26+0.05*H26</f>
        <v>0</v>
      </c>
      <c r="H26" s="59"/>
      <c r="I26" s="60" t="s">
        <v>68</v>
      </c>
      <c r="J26" s="58" t="s">
        <v>32</v>
      </c>
    </row>
    <row r="27" spans="2:10" ht="15.75" thickBot="1" x14ac:dyDescent="0.3">
      <c r="B27" s="49" t="s">
        <v>73</v>
      </c>
      <c r="C27" s="50"/>
      <c r="D27" s="61" t="s">
        <v>74</v>
      </c>
      <c r="E27" s="62" t="s">
        <v>50</v>
      </c>
      <c r="F27" s="58">
        <f>H27-0.01*H27</f>
        <v>0</v>
      </c>
      <c r="G27" s="58">
        <f>H27+0.01*H27</f>
        <v>0</v>
      </c>
      <c r="H27" s="59"/>
      <c r="I27" s="63" t="s">
        <v>11</v>
      </c>
      <c r="J27" s="58"/>
    </row>
    <row r="28" spans="2:10" ht="27" thickBot="1" x14ac:dyDescent="0.3">
      <c r="B28" s="49" t="s">
        <v>75</v>
      </c>
      <c r="C28" s="43"/>
      <c r="D28" s="65" t="s">
        <v>76</v>
      </c>
      <c r="E28" s="64" t="s">
        <v>53</v>
      </c>
      <c r="F28" s="46">
        <f>H28-0.05*H28</f>
        <v>0</v>
      </c>
      <c r="G28" s="46">
        <f>H28+0.05*H28</f>
        <v>0</v>
      </c>
      <c r="H28" s="47"/>
      <c r="I28" s="48" t="s">
        <v>54</v>
      </c>
      <c r="J28" s="46" t="s">
        <v>32</v>
      </c>
    </row>
    <row r="29" spans="2:10" ht="15.75" thickBot="1" x14ac:dyDescent="0.3">
      <c r="B29" s="49" t="s">
        <v>77</v>
      </c>
      <c r="C29" s="36" t="s">
        <v>78</v>
      </c>
      <c r="D29" s="66" t="s">
        <v>79</v>
      </c>
      <c r="E29" s="67" t="s">
        <v>10</v>
      </c>
      <c r="F29" s="39">
        <f>H29-0.01*H29</f>
        <v>0</v>
      </c>
      <c r="G29" s="39">
        <f>H29+0.01*H29</f>
        <v>0</v>
      </c>
      <c r="H29" s="40"/>
      <c r="I29" s="41" t="s">
        <v>11</v>
      </c>
      <c r="J29" s="39"/>
    </row>
    <row r="30" spans="2:10" ht="15.75" thickBot="1" x14ac:dyDescent="0.3">
      <c r="B30" s="49" t="s">
        <v>80</v>
      </c>
      <c r="C30" s="50"/>
      <c r="D30" s="56" t="s">
        <v>81</v>
      </c>
      <c r="E30" s="57" t="s">
        <v>30</v>
      </c>
      <c r="F30" s="58">
        <f>H30-0.05*H30</f>
        <v>0</v>
      </c>
      <c r="G30" s="58">
        <f>H30+0.05*H30</f>
        <v>0</v>
      </c>
      <c r="H30" s="59"/>
      <c r="I30" s="60" t="s">
        <v>82</v>
      </c>
      <c r="J30" s="58" t="s">
        <v>32</v>
      </c>
    </row>
    <row r="31" spans="2:10" ht="27" thickBot="1" x14ac:dyDescent="0.3">
      <c r="B31" s="49" t="s">
        <v>83</v>
      </c>
      <c r="C31" s="50"/>
      <c r="D31" s="56" t="s">
        <v>84</v>
      </c>
      <c r="E31" s="57" t="s">
        <v>85</v>
      </c>
      <c r="F31" s="58">
        <f>H31-0.05*H31</f>
        <v>0</v>
      </c>
      <c r="G31" s="58">
        <f>H31+0.05*H31</f>
        <v>0</v>
      </c>
      <c r="H31" s="59"/>
      <c r="I31" s="60" t="s">
        <v>86</v>
      </c>
      <c r="J31" s="58" t="s">
        <v>16</v>
      </c>
    </row>
    <row r="32" spans="2:10" ht="15.75" thickBot="1" x14ac:dyDescent="0.3">
      <c r="B32" s="49" t="s">
        <v>87</v>
      </c>
      <c r="C32" s="50"/>
      <c r="D32" s="56" t="s">
        <v>88</v>
      </c>
      <c r="E32" s="57" t="s">
        <v>85</v>
      </c>
      <c r="F32" s="58">
        <f>H32-0.03</f>
        <v>-0.03</v>
      </c>
      <c r="G32" s="58">
        <f>H32+0.03</f>
        <v>0.03</v>
      </c>
      <c r="H32" s="59"/>
      <c r="I32" s="63" t="s">
        <v>89</v>
      </c>
      <c r="J32" s="58" t="s">
        <v>90</v>
      </c>
    </row>
    <row r="33" spans="2:10" ht="15.75" thickBot="1" x14ac:dyDescent="0.3">
      <c r="B33" s="49" t="s">
        <v>91</v>
      </c>
      <c r="C33" s="43"/>
      <c r="D33" s="44" t="s">
        <v>92</v>
      </c>
      <c r="E33" s="45" t="s">
        <v>85</v>
      </c>
      <c r="F33" s="46">
        <f>H33-0.03</f>
        <v>-0.03</v>
      </c>
      <c r="G33" s="46">
        <f>H33+0.03</f>
        <v>0.03</v>
      </c>
      <c r="H33" s="47"/>
      <c r="I33" s="68" t="s">
        <v>89</v>
      </c>
      <c r="J33" s="46" t="s">
        <v>90</v>
      </c>
    </row>
    <row r="34" spans="2:10" ht="15.75" thickBot="1" x14ac:dyDescent="0.3">
      <c r="B34" s="49" t="s">
        <v>93</v>
      </c>
      <c r="C34" s="36" t="s">
        <v>94</v>
      </c>
      <c r="D34" s="37" t="s">
        <v>27</v>
      </c>
      <c r="E34" s="38" t="s">
        <v>10</v>
      </c>
      <c r="F34" s="39">
        <f>H34-0.01*H34</f>
        <v>0</v>
      </c>
      <c r="G34" s="39">
        <f>H34+0.01*H34</f>
        <v>0</v>
      </c>
      <c r="H34" s="40"/>
      <c r="I34" s="41" t="s">
        <v>11</v>
      </c>
      <c r="J34" s="39"/>
    </row>
    <row r="35" spans="2:10" ht="15.75" thickBot="1" x14ac:dyDescent="0.3">
      <c r="B35" s="49" t="s">
        <v>95</v>
      </c>
      <c r="C35" s="50"/>
      <c r="D35" s="56" t="s">
        <v>81</v>
      </c>
      <c r="E35" s="57" t="s">
        <v>30</v>
      </c>
      <c r="F35" s="58">
        <f>H35-0.05*H35</f>
        <v>0</v>
      </c>
      <c r="G35" s="58">
        <f>H35+0.05*H35</f>
        <v>0</v>
      </c>
      <c r="H35" s="59"/>
      <c r="I35" s="60" t="s">
        <v>82</v>
      </c>
      <c r="J35" s="58" t="s">
        <v>32</v>
      </c>
    </row>
    <row r="36" spans="2:10" ht="27" thickBot="1" x14ac:dyDescent="0.3">
      <c r="B36" s="49" t="s">
        <v>96</v>
      </c>
      <c r="C36" s="50"/>
      <c r="D36" s="56" t="s">
        <v>84</v>
      </c>
      <c r="E36" s="57" t="s">
        <v>85</v>
      </c>
      <c r="F36" s="58">
        <f>H36-0.05*H36</f>
        <v>0</v>
      </c>
      <c r="G36" s="58">
        <f>H36+0.05*H36</f>
        <v>0</v>
      </c>
      <c r="H36" s="59"/>
      <c r="I36" s="60" t="s">
        <v>86</v>
      </c>
      <c r="J36" s="58" t="s">
        <v>32</v>
      </c>
    </row>
    <row r="37" spans="2:10" ht="15.75" thickBot="1" x14ac:dyDescent="0.3">
      <c r="B37" s="49" t="s">
        <v>97</v>
      </c>
      <c r="C37" s="43"/>
      <c r="D37" s="44" t="s">
        <v>98</v>
      </c>
      <c r="E37" s="45" t="s">
        <v>85</v>
      </c>
      <c r="F37" s="46">
        <f>H37-0.03</f>
        <v>-0.03</v>
      </c>
      <c r="G37" s="46">
        <f>H37+0.03</f>
        <v>0.03</v>
      </c>
      <c r="H37" s="47"/>
      <c r="I37" s="68" t="s">
        <v>89</v>
      </c>
      <c r="J37" s="46" t="s">
        <v>90</v>
      </c>
    </row>
    <row r="38" spans="2:10" ht="15.75" thickBot="1" x14ac:dyDescent="0.3">
      <c r="B38" s="49" t="s">
        <v>99</v>
      </c>
      <c r="C38" s="36" t="s">
        <v>100</v>
      </c>
      <c r="D38" s="37" t="s">
        <v>101</v>
      </c>
      <c r="E38" s="38" t="s">
        <v>10</v>
      </c>
      <c r="F38" s="39">
        <f>H38-0.01*H38</f>
        <v>0</v>
      </c>
      <c r="G38" s="39">
        <f>H38+0.01*H38</f>
        <v>0</v>
      </c>
      <c r="H38" s="40"/>
      <c r="I38" s="41" t="s">
        <v>11</v>
      </c>
      <c r="J38" s="39"/>
    </row>
    <row r="39" spans="2:10" ht="15.75" thickBot="1" x14ac:dyDescent="0.3">
      <c r="B39" s="49" t="s">
        <v>102</v>
      </c>
      <c r="C39" s="50"/>
      <c r="D39" s="56" t="s">
        <v>103</v>
      </c>
      <c r="E39" s="57" t="s">
        <v>30</v>
      </c>
      <c r="F39" s="58">
        <f>H39-0.05*H39</f>
        <v>0</v>
      </c>
      <c r="G39" s="58">
        <f>H39+0.05*H39</f>
        <v>0</v>
      </c>
      <c r="H39" s="59"/>
      <c r="I39" s="63" t="s">
        <v>104</v>
      </c>
      <c r="J39" s="58"/>
    </row>
    <row r="40" spans="2:10" ht="15.75" thickBot="1" x14ac:dyDescent="0.3">
      <c r="B40" s="49" t="s">
        <v>105</v>
      </c>
      <c r="C40" s="50"/>
      <c r="D40" s="56" t="s">
        <v>84</v>
      </c>
      <c r="E40" s="57" t="s">
        <v>85</v>
      </c>
      <c r="F40" s="58">
        <v>0</v>
      </c>
      <c r="G40" s="58">
        <v>0</v>
      </c>
      <c r="H40" s="59"/>
      <c r="I40" s="63" t="s">
        <v>106</v>
      </c>
      <c r="J40" s="58"/>
    </row>
    <row r="41" spans="2:10" ht="15.75" thickBot="1" x14ac:dyDescent="0.3">
      <c r="B41" s="49" t="s">
        <v>107</v>
      </c>
      <c r="C41" s="50"/>
      <c r="D41" s="51" t="s">
        <v>98</v>
      </c>
      <c r="E41" s="52" t="s">
        <v>85</v>
      </c>
      <c r="F41" s="53">
        <v>0</v>
      </c>
      <c r="G41" s="53">
        <v>0</v>
      </c>
      <c r="H41" s="54"/>
      <c r="I41" s="55" t="s">
        <v>106</v>
      </c>
      <c r="J41" s="53"/>
    </row>
    <row r="42" spans="2:10" ht="15.75" thickBot="1" x14ac:dyDescent="0.3">
      <c r="B42" s="49" t="s">
        <v>108</v>
      </c>
      <c r="C42" s="36" t="s">
        <v>109</v>
      </c>
      <c r="D42" s="37" t="s">
        <v>110</v>
      </c>
      <c r="E42" s="69" t="s">
        <v>23</v>
      </c>
      <c r="F42" s="39">
        <f>H42-0.05*H42</f>
        <v>0</v>
      </c>
      <c r="G42" s="39">
        <f>H42+0.05*H42</f>
        <v>0</v>
      </c>
      <c r="H42" s="40"/>
      <c r="I42" s="41" t="s">
        <v>104</v>
      </c>
      <c r="J42" s="39"/>
    </row>
    <row r="43" spans="2:10" ht="15.75" thickBot="1" x14ac:dyDescent="0.3">
      <c r="B43" s="49" t="s">
        <v>111</v>
      </c>
      <c r="C43" s="50"/>
      <c r="D43" s="56" t="s">
        <v>112</v>
      </c>
      <c r="E43" s="70" t="s">
        <v>23</v>
      </c>
      <c r="F43" s="58">
        <f t="shared" ref="F43:F51" si="0">H43-0.05*H43</f>
        <v>0</v>
      </c>
      <c r="G43" s="58">
        <f t="shared" ref="G43:G51" si="1">H43+0.05*H43</f>
        <v>0</v>
      </c>
      <c r="H43" s="59"/>
      <c r="I43" s="63" t="s">
        <v>104</v>
      </c>
      <c r="J43" s="58"/>
    </row>
    <row r="44" spans="2:10" ht="15.75" thickBot="1" x14ac:dyDescent="0.3">
      <c r="B44" s="49" t="s">
        <v>113</v>
      </c>
      <c r="C44" s="50"/>
      <c r="D44" s="56" t="s">
        <v>114</v>
      </c>
      <c r="E44" s="70" t="s">
        <v>23</v>
      </c>
      <c r="F44" s="58">
        <f t="shared" si="0"/>
        <v>0</v>
      </c>
      <c r="G44" s="58">
        <f t="shared" si="1"/>
        <v>0</v>
      </c>
      <c r="H44" s="59"/>
      <c r="I44" s="63" t="s">
        <v>104</v>
      </c>
      <c r="J44" s="58"/>
    </row>
    <row r="45" spans="2:10" ht="15.75" thickBot="1" x14ac:dyDescent="0.3">
      <c r="B45" s="49" t="s">
        <v>115</v>
      </c>
      <c r="C45" s="50"/>
      <c r="D45" s="56" t="s">
        <v>116</v>
      </c>
      <c r="E45" s="70" t="s">
        <v>23</v>
      </c>
      <c r="F45" s="58">
        <f t="shared" si="0"/>
        <v>0</v>
      </c>
      <c r="G45" s="58">
        <f t="shared" si="1"/>
        <v>0</v>
      </c>
      <c r="H45" s="59"/>
      <c r="I45" s="63" t="s">
        <v>104</v>
      </c>
      <c r="J45" s="58"/>
    </row>
    <row r="46" spans="2:10" ht="15.75" thickBot="1" x14ac:dyDescent="0.3">
      <c r="B46" s="49" t="s">
        <v>117</v>
      </c>
      <c r="C46" s="43"/>
      <c r="D46" s="44" t="s">
        <v>118</v>
      </c>
      <c r="E46" s="45" t="s">
        <v>119</v>
      </c>
      <c r="F46" s="46">
        <f t="shared" si="0"/>
        <v>0</v>
      </c>
      <c r="G46" s="46">
        <f t="shared" si="1"/>
        <v>0</v>
      </c>
      <c r="H46" s="47"/>
      <c r="I46" s="68" t="s">
        <v>104</v>
      </c>
      <c r="J46" s="46"/>
    </row>
    <row r="47" spans="2:10" ht="15.75" thickBot="1" x14ac:dyDescent="0.3">
      <c r="B47" s="49" t="s">
        <v>120</v>
      </c>
      <c r="C47" s="36" t="s">
        <v>121</v>
      </c>
      <c r="D47" s="37" t="s">
        <v>110</v>
      </c>
      <c r="E47" s="69" t="s">
        <v>23</v>
      </c>
      <c r="F47" s="39">
        <f t="shared" si="0"/>
        <v>0</v>
      </c>
      <c r="G47" s="39">
        <f t="shared" si="1"/>
        <v>0</v>
      </c>
      <c r="H47" s="40"/>
      <c r="I47" s="41" t="s">
        <v>122</v>
      </c>
      <c r="J47" s="39"/>
    </row>
    <row r="48" spans="2:10" ht="15.75" thickBot="1" x14ac:dyDescent="0.3">
      <c r="B48" s="49" t="s">
        <v>123</v>
      </c>
      <c r="C48" s="50"/>
      <c r="D48" s="56" t="s">
        <v>112</v>
      </c>
      <c r="E48" s="70" t="s">
        <v>23</v>
      </c>
      <c r="F48" s="58">
        <f t="shared" si="0"/>
        <v>0</v>
      </c>
      <c r="G48" s="58">
        <f t="shared" si="1"/>
        <v>0</v>
      </c>
      <c r="H48" s="59"/>
      <c r="I48" s="63" t="s">
        <v>122</v>
      </c>
      <c r="J48" s="58"/>
    </row>
    <row r="49" spans="2:10" ht="15.75" thickBot="1" x14ac:dyDescent="0.3">
      <c r="B49" s="49" t="s">
        <v>124</v>
      </c>
      <c r="C49" s="50"/>
      <c r="D49" s="56" t="s">
        <v>114</v>
      </c>
      <c r="E49" s="70" t="s">
        <v>23</v>
      </c>
      <c r="F49" s="58">
        <f t="shared" si="0"/>
        <v>0</v>
      </c>
      <c r="G49" s="58">
        <f t="shared" si="1"/>
        <v>0</v>
      </c>
      <c r="H49" s="59"/>
      <c r="I49" s="63" t="s">
        <v>104</v>
      </c>
      <c r="J49" s="58"/>
    </row>
    <row r="50" spans="2:10" ht="15.75" thickBot="1" x14ac:dyDescent="0.3">
      <c r="B50" s="49" t="s">
        <v>125</v>
      </c>
      <c r="C50" s="50"/>
      <c r="D50" s="56" t="s">
        <v>116</v>
      </c>
      <c r="E50" s="70" t="s">
        <v>23</v>
      </c>
      <c r="F50" s="58">
        <f t="shared" si="0"/>
        <v>0</v>
      </c>
      <c r="G50" s="58">
        <f t="shared" si="1"/>
        <v>0</v>
      </c>
      <c r="H50" s="59"/>
      <c r="I50" s="63" t="s">
        <v>104</v>
      </c>
      <c r="J50" s="58"/>
    </row>
    <row r="51" spans="2:10" ht="15.75" thickBot="1" x14ac:dyDescent="0.3">
      <c r="B51" s="49" t="s">
        <v>126</v>
      </c>
      <c r="C51" s="43"/>
      <c r="D51" s="44" t="s">
        <v>118</v>
      </c>
      <c r="E51" s="45" t="s">
        <v>119</v>
      </c>
      <c r="F51" s="46">
        <f t="shared" si="0"/>
        <v>0</v>
      </c>
      <c r="G51" s="46">
        <f t="shared" si="1"/>
        <v>0</v>
      </c>
      <c r="H51" s="47"/>
      <c r="I51" s="68" t="s">
        <v>104</v>
      </c>
      <c r="J51" s="46"/>
    </row>
    <row r="52" spans="2:10" ht="15.75" thickBot="1" x14ac:dyDescent="0.3">
      <c r="B52" s="49" t="s">
        <v>127</v>
      </c>
      <c r="C52" s="36" t="s">
        <v>128</v>
      </c>
      <c r="D52" s="37" t="s">
        <v>129</v>
      </c>
      <c r="E52" s="38" t="s">
        <v>130</v>
      </c>
      <c r="F52" s="39">
        <f>H52-0.1*H52</f>
        <v>0</v>
      </c>
      <c r="G52" s="39">
        <f>H52+0.1*H52</f>
        <v>0</v>
      </c>
      <c r="H52" s="40"/>
      <c r="I52" s="71" t="s">
        <v>131</v>
      </c>
      <c r="J52" s="39"/>
    </row>
    <row r="53" spans="2:10" ht="15.75" thickBot="1" x14ac:dyDescent="0.3">
      <c r="B53" s="49" t="s">
        <v>132</v>
      </c>
      <c r="C53" s="50"/>
      <c r="D53" s="56" t="s">
        <v>133</v>
      </c>
      <c r="E53" s="57" t="s">
        <v>130</v>
      </c>
      <c r="F53" s="58">
        <f>H53-0.1*H53</f>
        <v>0</v>
      </c>
      <c r="G53" s="58">
        <f>H53+0.1*H53</f>
        <v>0</v>
      </c>
      <c r="H53" s="59"/>
      <c r="I53" s="60" t="s">
        <v>131</v>
      </c>
      <c r="J53" s="58"/>
    </row>
    <row r="54" spans="2:10" ht="15.75" thickBot="1" x14ac:dyDescent="0.3">
      <c r="B54" s="49" t="s">
        <v>134</v>
      </c>
      <c r="C54" s="50"/>
      <c r="D54" s="56" t="s">
        <v>135</v>
      </c>
      <c r="E54" s="57" t="s">
        <v>130</v>
      </c>
      <c r="F54" s="58">
        <f>H54-0.1*H54</f>
        <v>0</v>
      </c>
      <c r="G54" s="58">
        <f>H54+0.1*H54</f>
        <v>0</v>
      </c>
      <c r="H54" s="59"/>
      <c r="I54" s="63" t="s">
        <v>136</v>
      </c>
      <c r="J54" s="58"/>
    </row>
    <row r="55" spans="2:10" ht="15.75" thickBot="1" x14ac:dyDescent="0.3">
      <c r="B55" s="49" t="s">
        <v>137</v>
      </c>
      <c r="C55" s="50"/>
      <c r="D55" s="56" t="s">
        <v>138</v>
      </c>
      <c r="E55" s="57" t="s">
        <v>139</v>
      </c>
      <c r="F55" s="58">
        <f>H55-0.1*H55</f>
        <v>0</v>
      </c>
      <c r="G55" s="58">
        <f>H55+0.05*H55</f>
        <v>0</v>
      </c>
      <c r="H55" s="59"/>
      <c r="I55" s="63" t="s">
        <v>140</v>
      </c>
      <c r="J55" s="58"/>
    </row>
    <row r="56" spans="2:10" ht="15.75" thickBot="1" x14ac:dyDescent="0.3">
      <c r="B56" s="49" t="s">
        <v>141</v>
      </c>
      <c r="C56" s="50"/>
      <c r="D56" s="56" t="s">
        <v>142</v>
      </c>
      <c r="E56" s="57" t="s">
        <v>139</v>
      </c>
      <c r="F56" s="58">
        <f>H56-0.1*H56</f>
        <v>0</v>
      </c>
      <c r="G56" s="58">
        <f>H56+0.1*H56</f>
        <v>0</v>
      </c>
      <c r="H56" s="59"/>
      <c r="I56" s="63" t="s">
        <v>143</v>
      </c>
      <c r="J56" s="58"/>
    </row>
    <row r="57" spans="2:10" ht="15.75" thickBot="1" x14ac:dyDescent="0.3">
      <c r="B57" s="49" t="s">
        <v>144</v>
      </c>
      <c r="C57" s="50"/>
      <c r="D57" s="56" t="s">
        <v>145</v>
      </c>
      <c r="E57" s="70" t="s">
        <v>146</v>
      </c>
      <c r="F57" s="58">
        <f>H57</f>
        <v>0</v>
      </c>
      <c r="G57" s="58">
        <f>H57</f>
        <v>0</v>
      </c>
      <c r="H57" s="59"/>
      <c r="I57" s="63" t="s">
        <v>147</v>
      </c>
      <c r="J57" s="58"/>
    </row>
    <row r="58" spans="2:10" ht="15.75" thickBot="1" x14ac:dyDescent="0.3">
      <c r="B58" s="49" t="s">
        <v>148</v>
      </c>
      <c r="C58" s="50"/>
      <c r="D58" s="56" t="s">
        <v>149</v>
      </c>
      <c r="E58" s="57" t="s">
        <v>85</v>
      </c>
      <c r="F58" s="58">
        <v>1</v>
      </c>
      <c r="G58" s="58">
        <v>1</v>
      </c>
      <c r="H58" s="59"/>
      <c r="I58" s="63" t="s">
        <v>150</v>
      </c>
      <c r="J58" s="58"/>
    </row>
    <row r="59" spans="2:10" ht="15.75" thickBot="1" x14ac:dyDescent="0.3">
      <c r="B59" s="49" t="s">
        <v>151</v>
      </c>
      <c r="C59" s="50"/>
      <c r="D59" s="56" t="s">
        <v>152</v>
      </c>
      <c r="E59" s="57" t="s">
        <v>85</v>
      </c>
      <c r="F59" s="58">
        <f>H59-0.1*H59</f>
        <v>0</v>
      </c>
      <c r="G59" s="58">
        <f>H59+0.1*H59</f>
        <v>0</v>
      </c>
      <c r="H59" s="59"/>
      <c r="I59" s="63" t="s">
        <v>153</v>
      </c>
      <c r="J59" s="58" t="s">
        <v>154</v>
      </c>
    </row>
    <row r="60" spans="2:10" ht="15.75" thickBot="1" x14ac:dyDescent="0.3">
      <c r="B60" s="49" t="s">
        <v>155</v>
      </c>
      <c r="C60" s="50"/>
      <c r="D60" s="56" t="s">
        <v>156</v>
      </c>
      <c r="E60" s="57" t="s">
        <v>85</v>
      </c>
      <c r="F60" s="58">
        <f>H60-0.1*H60</f>
        <v>0</v>
      </c>
      <c r="G60" s="58">
        <f>H60+0.1*H60</f>
        <v>0</v>
      </c>
      <c r="H60" s="59"/>
      <c r="I60" s="63" t="s">
        <v>153</v>
      </c>
      <c r="J60" s="58" t="s">
        <v>154</v>
      </c>
    </row>
    <row r="61" spans="2:10" ht="15.75" thickBot="1" x14ac:dyDescent="0.3">
      <c r="B61" s="49" t="s">
        <v>157</v>
      </c>
      <c r="C61" s="50"/>
      <c r="D61" s="56" t="s">
        <v>158</v>
      </c>
      <c r="E61" s="57" t="s">
        <v>130</v>
      </c>
      <c r="F61" s="58">
        <f>H61-0.2*H61</f>
        <v>0</v>
      </c>
      <c r="G61" s="58">
        <f>H61+0.2*H61</f>
        <v>0</v>
      </c>
      <c r="H61" s="59"/>
      <c r="I61" s="63" t="s">
        <v>159</v>
      </c>
      <c r="J61" s="58"/>
    </row>
    <row r="62" spans="2:10" ht="15.75" thickBot="1" x14ac:dyDescent="0.3">
      <c r="B62" s="49" t="s">
        <v>160</v>
      </c>
      <c r="C62" s="43"/>
      <c r="D62" s="44" t="s">
        <v>161</v>
      </c>
      <c r="E62" s="45" t="s">
        <v>130</v>
      </c>
      <c r="F62" s="58">
        <f>H62-0.2*H62</f>
        <v>0</v>
      </c>
      <c r="G62" s="58">
        <f>H62+0.2*H62</f>
        <v>0</v>
      </c>
      <c r="H62" s="47"/>
      <c r="I62" s="63" t="s">
        <v>159</v>
      </c>
      <c r="J62" s="46"/>
    </row>
    <row r="63" spans="2:10" ht="15.75" thickBot="1" x14ac:dyDescent="0.3">
      <c r="B63" s="49" t="s">
        <v>162</v>
      </c>
      <c r="C63" s="36" t="s">
        <v>163</v>
      </c>
      <c r="D63" s="37" t="s">
        <v>164</v>
      </c>
      <c r="E63" s="38"/>
      <c r="F63" s="39">
        <v>0</v>
      </c>
      <c r="G63" s="39">
        <v>2</v>
      </c>
      <c r="H63" s="40"/>
      <c r="I63" s="72" t="s">
        <v>165</v>
      </c>
      <c r="J63" s="39" t="s">
        <v>16</v>
      </c>
    </row>
    <row r="64" spans="2:10" ht="15.75" thickBot="1" x14ac:dyDescent="0.3">
      <c r="B64" s="49" t="s">
        <v>166</v>
      </c>
      <c r="C64" s="50"/>
      <c r="D64" s="56" t="s">
        <v>167</v>
      </c>
      <c r="E64" s="57"/>
      <c r="F64" s="58">
        <f>H64-0.1*H64</f>
        <v>0</v>
      </c>
      <c r="G64" s="58">
        <f>H64+0.1*H64</f>
        <v>0</v>
      </c>
      <c r="H64" s="59"/>
      <c r="I64" s="63" t="s">
        <v>168</v>
      </c>
      <c r="J64" s="58"/>
    </row>
    <row r="65" spans="2:10" ht="15.75" thickBot="1" x14ac:dyDescent="0.3">
      <c r="B65" s="49" t="s">
        <v>169</v>
      </c>
      <c r="C65" s="50"/>
      <c r="D65" s="56" t="s">
        <v>170</v>
      </c>
      <c r="E65" s="57"/>
      <c r="F65" s="58">
        <f>H65</f>
        <v>0</v>
      </c>
      <c r="G65" s="58">
        <f>H65</f>
        <v>0</v>
      </c>
      <c r="H65" s="59"/>
      <c r="I65" s="63" t="s">
        <v>171</v>
      </c>
      <c r="J65" s="58"/>
    </row>
    <row r="66" spans="2:10" ht="15.75" thickBot="1" x14ac:dyDescent="0.3">
      <c r="B66" s="49" t="s">
        <v>172</v>
      </c>
      <c r="C66" s="50"/>
      <c r="D66" s="56" t="s">
        <v>173</v>
      </c>
      <c r="E66" s="57"/>
      <c r="F66" s="58"/>
      <c r="G66" s="58"/>
      <c r="H66" s="59"/>
      <c r="I66" s="63"/>
      <c r="J66" s="58"/>
    </row>
    <row r="67" spans="2:10" ht="15.75" thickBot="1" x14ac:dyDescent="0.3">
      <c r="B67" s="49" t="s">
        <v>174</v>
      </c>
      <c r="C67" s="50"/>
      <c r="D67" s="56" t="s">
        <v>175</v>
      </c>
      <c r="E67" s="57"/>
      <c r="F67" s="58">
        <f>H67-30%*H67</f>
        <v>0</v>
      </c>
      <c r="G67" s="58">
        <f>H67+30%*H67</f>
        <v>0</v>
      </c>
      <c r="H67" s="59"/>
      <c r="I67" s="63" t="s">
        <v>176</v>
      </c>
      <c r="J67" s="58"/>
    </row>
    <row r="68" spans="2:10" ht="15.75" thickBot="1" x14ac:dyDescent="0.3">
      <c r="B68" s="49" t="s">
        <v>177</v>
      </c>
      <c r="C68" s="50"/>
      <c r="D68" s="56" t="s">
        <v>178</v>
      </c>
      <c r="E68" s="57"/>
      <c r="F68" s="58">
        <f>H68-10%*H68</f>
        <v>0</v>
      </c>
      <c r="G68" s="58">
        <f>H68+10%*H68</f>
        <v>0</v>
      </c>
      <c r="H68" s="59"/>
      <c r="I68" s="63" t="s">
        <v>179</v>
      </c>
      <c r="J68" s="58"/>
    </row>
    <row r="69" spans="2:10" ht="15.75" thickBot="1" x14ac:dyDescent="0.3">
      <c r="B69" s="49" t="s">
        <v>180</v>
      </c>
      <c r="C69" s="50"/>
      <c r="D69" s="56" t="s">
        <v>181</v>
      </c>
      <c r="E69" s="57"/>
      <c r="F69" s="58">
        <f t="shared" ref="F69:F70" si="2">H69-10%*H69</f>
        <v>0</v>
      </c>
      <c r="G69" s="58">
        <f t="shared" ref="G69:G70" si="3">H69+10%*H69</f>
        <v>0</v>
      </c>
      <c r="H69" s="59"/>
      <c r="I69" s="63" t="s">
        <v>182</v>
      </c>
      <c r="J69" s="58"/>
    </row>
    <row r="70" spans="2:10" ht="15.75" thickBot="1" x14ac:dyDescent="0.3">
      <c r="B70" s="49" t="s">
        <v>183</v>
      </c>
      <c r="C70" s="50"/>
      <c r="D70" s="51" t="s">
        <v>184</v>
      </c>
      <c r="E70" s="52"/>
      <c r="F70" s="58">
        <f t="shared" si="2"/>
        <v>0</v>
      </c>
      <c r="G70" s="58">
        <f t="shared" si="3"/>
        <v>0</v>
      </c>
      <c r="H70" s="54"/>
      <c r="I70" s="63" t="s">
        <v>182</v>
      </c>
      <c r="J70" s="53"/>
    </row>
    <row r="71" spans="2:10" ht="15.75" thickBot="1" x14ac:dyDescent="0.3">
      <c r="B71" s="49" t="s">
        <v>185</v>
      </c>
      <c r="C71" s="36" t="s">
        <v>186</v>
      </c>
      <c r="D71" s="37" t="s">
        <v>187</v>
      </c>
      <c r="E71" s="38"/>
      <c r="F71" s="39">
        <v>0</v>
      </c>
      <c r="G71" s="39">
        <v>0</v>
      </c>
      <c r="H71" s="40"/>
      <c r="I71" s="41" t="s">
        <v>104</v>
      </c>
      <c r="J71" s="39"/>
    </row>
    <row r="72" spans="2:10" ht="15.75" thickBot="1" x14ac:dyDescent="0.3">
      <c r="B72" s="49" t="s">
        <v>188</v>
      </c>
      <c r="C72" s="50"/>
      <c r="D72" s="56" t="s">
        <v>189</v>
      </c>
      <c r="E72" s="57"/>
      <c r="F72" s="58">
        <v>0</v>
      </c>
      <c r="G72" s="58">
        <v>0</v>
      </c>
      <c r="H72" s="59"/>
      <c r="I72" s="63" t="s">
        <v>104</v>
      </c>
      <c r="J72" s="58"/>
    </row>
    <row r="73" spans="2:10" ht="15.75" thickBot="1" x14ac:dyDescent="0.3">
      <c r="B73" s="49" t="s">
        <v>190</v>
      </c>
      <c r="C73" s="50"/>
      <c r="D73" s="56" t="s">
        <v>191</v>
      </c>
      <c r="E73" s="57"/>
      <c r="F73" s="58">
        <v>0</v>
      </c>
      <c r="G73" s="58">
        <v>0</v>
      </c>
      <c r="H73" s="59"/>
      <c r="I73" s="63" t="s">
        <v>104</v>
      </c>
      <c r="J73" s="58"/>
    </row>
    <row r="74" spans="2:10" ht="15.75" thickBot="1" x14ac:dyDescent="0.3">
      <c r="B74" s="49" t="s">
        <v>192</v>
      </c>
      <c r="C74" s="50"/>
      <c r="D74" s="56" t="s">
        <v>193</v>
      </c>
      <c r="E74" s="57"/>
      <c r="F74" s="58">
        <v>0</v>
      </c>
      <c r="G74" s="58">
        <v>0</v>
      </c>
      <c r="H74" s="59"/>
      <c r="I74" s="63" t="s">
        <v>104</v>
      </c>
      <c r="J74" s="58"/>
    </row>
    <row r="75" spans="2:10" ht="15.75" thickBot="1" x14ac:dyDescent="0.3">
      <c r="B75" s="49" t="s">
        <v>194</v>
      </c>
      <c r="C75" s="50"/>
      <c r="D75" s="56" t="s">
        <v>195</v>
      </c>
      <c r="E75" s="57"/>
      <c r="F75" s="58">
        <v>0</v>
      </c>
      <c r="G75" s="58">
        <v>0</v>
      </c>
      <c r="H75" s="59"/>
      <c r="I75" s="63" t="s">
        <v>104</v>
      </c>
      <c r="J75" s="58"/>
    </row>
    <row r="76" spans="2:10" ht="15.75" thickBot="1" x14ac:dyDescent="0.3">
      <c r="B76" s="49" t="s">
        <v>196</v>
      </c>
      <c r="C76" s="43"/>
      <c r="D76" s="44" t="s">
        <v>197</v>
      </c>
      <c r="E76" s="45"/>
      <c r="F76" s="46">
        <v>0</v>
      </c>
      <c r="G76" s="46">
        <v>0</v>
      </c>
      <c r="H76" s="47"/>
      <c r="I76" s="68" t="s">
        <v>104</v>
      </c>
      <c r="J76" s="46"/>
    </row>
    <row r="77" spans="2:10" ht="15.75" thickBot="1" x14ac:dyDescent="0.3">
      <c r="B77" s="49" t="s">
        <v>198</v>
      </c>
      <c r="C77" s="36" t="s">
        <v>199</v>
      </c>
      <c r="D77" s="37" t="s">
        <v>200</v>
      </c>
      <c r="E77" s="38"/>
      <c r="F77" s="39">
        <v>0</v>
      </c>
      <c r="G77" s="39">
        <v>0</v>
      </c>
      <c r="H77" s="40"/>
      <c r="I77" s="41" t="s">
        <v>104</v>
      </c>
      <c r="J77" s="39"/>
    </row>
    <row r="78" spans="2:10" ht="15.75" thickBot="1" x14ac:dyDescent="0.3">
      <c r="B78" s="49" t="s">
        <v>201</v>
      </c>
      <c r="C78" s="50"/>
      <c r="D78" s="56" t="s">
        <v>202</v>
      </c>
      <c r="E78" s="57"/>
      <c r="F78" s="58">
        <v>0</v>
      </c>
      <c r="G78" s="58">
        <v>0</v>
      </c>
      <c r="H78" s="59"/>
      <c r="I78" s="63" t="s">
        <v>104</v>
      </c>
      <c r="J78" s="58"/>
    </row>
    <row r="79" spans="2:10" ht="15.75" thickBot="1" x14ac:dyDescent="0.3">
      <c r="B79" s="49" t="s">
        <v>203</v>
      </c>
      <c r="C79" s="50"/>
      <c r="D79" s="56" t="s">
        <v>204</v>
      </c>
      <c r="E79" s="57"/>
      <c r="F79" s="58">
        <v>0</v>
      </c>
      <c r="G79" s="58">
        <v>0</v>
      </c>
      <c r="H79" s="59"/>
      <c r="I79" s="63" t="s">
        <v>205</v>
      </c>
      <c r="J79" s="58"/>
    </row>
    <row r="80" spans="2:10" ht="15.75" thickBot="1" x14ac:dyDescent="0.3">
      <c r="B80" s="49" t="s">
        <v>206</v>
      </c>
      <c r="C80" s="50"/>
      <c r="D80" s="56" t="s">
        <v>207</v>
      </c>
      <c r="E80" s="57"/>
      <c r="F80" s="58">
        <v>0</v>
      </c>
      <c r="G80" s="58">
        <v>0</v>
      </c>
      <c r="H80" s="59"/>
      <c r="I80" s="63" t="s">
        <v>11</v>
      </c>
      <c r="J80" s="58"/>
    </row>
    <row r="81" spans="2:10" ht="15.75" thickBot="1" x14ac:dyDescent="0.3">
      <c r="B81" s="49" t="s">
        <v>208</v>
      </c>
      <c r="C81" s="50"/>
      <c r="D81" s="56" t="s">
        <v>209</v>
      </c>
      <c r="E81" s="57"/>
      <c r="F81" s="58">
        <v>0</v>
      </c>
      <c r="G81" s="58">
        <v>0</v>
      </c>
      <c r="H81" s="59"/>
      <c r="I81" s="63" t="s">
        <v>104</v>
      </c>
      <c r="J81" s="58"/>
    </row>
    <row r="82" spans="2:10" ht="15.75" thickBot="1" x14ac:dyDescent="0.3">
      <c r="B82" s="49" t="s">
        <v>210</v>
      </c>
      <c r="C82" s="50"/>
      <c r="D82" s="56" t="s">
        <v>211</v>
      </c>
      <c r="E82" s="57"/>
      <c r="F82" s="58">
        <v>0</v>
      </c>
      <c r="G82" s="58">
        <v>0</v>
      </c>
      <c r="H82" s="59"/>
      <c r="I82" s="63" t="s">
        <v>205</v>
      </c>
      <c r="J82" s="58"/>
    </row>
    <row r="83" spans="2:10" ht="15.75" thickBot="1" x14ac:dyDescent="0.3">
      <c r="B83" s="49" t="s">
        <v>212</v>
      </c>
      <c r="C83" s="50"/>
      <c r="D83" s="56" t="s">
        <v>213</v>
      </c>
      <c r="E83" s="57"/>
      <c r="F83" s="58">
        <v>0</v>
      </c>
      <c r="G83" s="58">
        <v>0</v>
      </c>
      <c r="H83" s="59"/>
      <c r="I83" s="63" t="s">
        <v>205</v>
      </c>
      <c r="J83" s="58"/>
    </row>
    <row r="84" spans="2:10" ht="15.75" thickBot="1" x14ac:dyDescent="0.3">
      <c r="B84" s="49" t="s">
        <v>214</v>
      </c>
      <c r="C84" s="43"/>
      <c r="D84" s="44" t="s">
        <v>215</v>
      </c>
      <c r="E84" s="45"/>
      <c r="F84" s="46">
        <v>0</v>
      </c>
      <c r="G84" s="46">
        <v>0</v>
      </c>
      <c r="H84" s="47"/>
      <c r="I84" s="68" t="s">
        <v>205</v>
      </c>
      <c r="J84" s="46"/>
    </row>
    <row r="85" spans="2:10" ht="15.75" thickBot="1" x14ac:dyDescent="0.3">
      <c r="B85" s="49" t="s">
        <v>216</v>
      </c>
      <c r="C85" s="36" t="s">
        <v>217</v>
      </c>
      <c r="D85" s="37" t="s">
        <v>218</v>
      </c>
      <c r="E85" s="38" t="s">
        <v>219</v>
      </c>
      <c r="F85" s="39">
        <v>0</v>
      </c>
      <c r="G85" s="39">
        <v>0</v>
      </c>
      <c r="H85" s="40"/>
      <c r="I85" s="41" t="s">
        <v>220</v>
      </c>
      <c r="J85" s="39"/>
    </row>
    <row r="86" spans="2:10" ht="27" thickBot="1" x14ac:dyDescent="0.3">
      <c r="B86" s="49" t="s">
        <v>221</v>
      </c>
      <c r="C86" s="50"/>
      <c r="D86" s="56" t="s">
        <v>222</v>
      </c>
      <c r="E86" s="57" t="s">
        <v>223</v>
      </c>
      <c r="F86" s="58">
        <v>0</v>
      </c>
      <c r="G86" s="58">
        <f>H86+10%*H86</f>
        <v>0</v>
      </c>
      <c r="H86" s="59"/>
      <c r="I86" s="60" t="s">
        <v>224</v>
      </c>
      <c r="J86" s="58"/>
    </row>
    <row r="87" spans="2:10" ht="15.75" thickBot="1" x14ac:dyDescent="0.3">
      <c r="B87" s="49" t="s">
        <v>225</v>
      </c>
      <c r="C87" s="50"/>
      <c r="D87" s="56" t="s">
        <v>226</v>
      </c>
      <c r="E87" s="57" t="s">
        <v>219</v>
      </c>
      <c r="F87" s="58">
        <f>H87-0.1*H87</f>
        <v>0</v>
      </c>
      <c r="G87" s="58">
        <f>H87+0.1*H87</f>
        <v>0</v>
      </c>
      <c r="H87" s="59"/>
      <c r="I87" s="63" t="s">
        <v>143</v>
      </c>
      <c r="J87" s="58"/>
    </row>
    <row r="88" spans="2:10" ht="15.75" thickBot="1" x14ac:dyDescent="0.3">
      <c r="B88" s="49" t="s">
        <v>227</v>
      </c>
      <c r="C88" s="50"/>
      <c r="D88" s="56" t="s">
        <v>228</v>
      </c>
      <c r="E88" s="57" t="s">
        <v>229</v>
      </c>
      <c r="F88" s="58">
        <v>0</v>
      </c>
      <c r="G88" s="58">
        <v>0</v>
      </c>
      <c r="H88" s="59"/>
      <c r="I88" s="63" t="s">
        <v>220</v>
      </c>
      <c r="J88" s="58"/>
    </row>
    <row r="89" spans="2:10" ht="27" thickBot="1" x14ac:dyDescent="0.3">
      <c r="B89" s="49" t="s">
        <v>230</v>
      </c>
      <c r="C89" s="50"/>
      <c r="D89" s="56" t="s">
        <v>231</v>
      </c>
      <c r="E89" s="57" t="s">
        <v>223</v>
      </c>
      <c r="F89" s="58">
        <v>0</v>
      </c>
      <c r="G89" s="58">
        <f>H89+10%*H89</f>
        <v>0</v>
      </c>
      <c r="H89" s="59"/>
      <c r="I89" s="60" t="s">
        <v>232</v>
      </c>
      <c r="J89" s="58"/>
    </row>
    <row r="90" spans="2:10" ht="15.75" thickBot="1" x14ac:dyDescent="0.3">
      <c r="B90" s="49" t="s">
        <v>233</v>
      </c>
      <c r="C90" s="50"/>
      <c r="D90" s="56" t="s">
        <v>234</v>
      </c>
      <c r="E90" s="57" t="s">
        <v>85</v>
      </c>
      <c r="F90" s="58">
        <f>H90-0.1*H90</f>
        <v>0</v>
      </c>
      <c r="G90" s="58">
        <f>H90+0.1*H90</f>
        <v>0</v>
      </c>
      <c r="H90" s="59"/>
      <c r="I90" s="63" t="s">
        <v>143</v>
      </c>
      <c r="J90" s="58"/>
    </row>
    <row r="91" spans="2:10" ht="15.75" thickBot="1" x14ac:dyDescent="0.3">
      <c r="B91" s="49" t="s">
        <v>235</v>
      </c>
      <c r="C91" s="50"/>
      <c r="D91" s="56" t="s">
        <v>236</v>
      </c>
      <c r="E91" s="57" t="s">
        <v>85</v>
      </c>
      <c r="F91" s="58">
        <v>0</v>
      </c>
      <c r="G91" s="58">
        <v>0</v>
      </c>
      <c r="H91" s="59"/>
      <c r="I91" s="63" t="s">
        <v>220</v>
      </c>
      <c r="J91" s="58"/>
    </row>
    <row r="92" spans="2:10" ht="27" thickBot="1" x14ac:dyDescent="0.3">
      <c r="B92" s="49" t="s">
        <v>237</v>
      </c>
      <c r="C92" s="50"/>
      <c r="D92" s="56" t="s">
        <v>238</v>
      </c>
      <c r="E92" s="57" t="s">
        <v>223</v>
      </c>
      <c r="F92" s="58">
        <v>0</v>
      </c>
      <c r="G92" s="58">
        <v>0</v>
      </c>
      <c r="H92" s="59"/>
      <c r="I92" s="60" t="s">
        <v>224</v>
      </c>
      <c r="J92" s="58"/>
    </row>
    <row r="93" spans="2:10" ht="15.75" thickBot="1" x14ac:dyDescent="0.3">
      <c r="B93" s="49" t="s">
        <v>239</v>
      </c>
      <c r="C93" s="50"/>
      <c r="D93" s="56" t="s">
        <v>240</v>
      </c>
      <c r="E93" s="57" t="s">
        <v>85</v>
      </c>
      <c r="F93" s="58">
        <v>0</v>
      </c>
      <c r="G93" s="58">
        <v>0</v>
      </c>
      <c r="H93" s="59"/>
      <c r="I93" s="63" t="s">
        <v>143</v>
      </c>
      <c r="J93" s="58"/>
    </row>
    <row r="94" spans="2:10" ht="15.75" thickBot="1" x14ac:dyDescent="0.3">
      <c r="B94" s="49" t="s">
        <v>241</v>
      </c>
      <c r="C94" s="50"/>
      <c r="D94" s="56" t="s">
        <v>242</v>
      </c>
      <c r="E94" s="57" t="s">
        <v>85</v>
      </c>
      <c r="F94" s="58">
        <f>H94</f>
        <v>0</v>
      </c>
      <c r="G94" s="58">
        <f>H94</f>
        <v>0</v>
      </c>
      <c r="H94" s="59"/>
      <c r="I94" s="63" t="s">
        <v>220</v>
      </c>
      <c r="J94" s="58"/>
    </row>
    <row r="95" spans="2:10" ht="27" thickBot="1" x14ac:dyDescent="0.3">
      <c r="B95" s="49" t="s">
        <v>243</v>
      </c>
      <c r="C95" s="50"/>
      <c r="D95" s="56" t="s">
        <v>244</v>
      </c>
      <c r="E95" s="57" t="s">
        <v>223</v>
      </c>
      <c r="F95" s="58">
        <v>0</v>
      </c>
      <c r="G95" s="58">
        <f>H95+10%*H95</f>
        <v>0</v>
      </c>
      <c r="H95" s="59"/>
      <c r="I95" s="60" t="s">
        <v>245</v>
      </c>
      <c r="J95" s="58"/>
    </row>
    <row r="96" spans="2:10" ht="15.75" thickBot="1" x14ac:dyDescent="0.3">
      <c r="B96" s="49" t="s">
        <v>246</v>
      </c>
      <c r="C96" s="50"/>
      <c r="D96" s="51" t="s">
        <v>247</v>
      </c>
      <c r="E96" s="54" t="s">
        <v>85</v>
      </c>
      <c r="F96" s="53">
        <f>H96-0.1*H96</f>
        <v>0</v>
      </c>
      <c r="G96" s="53">
        <f>H96+0.1*H96</f>
        <v>0</v>
      </c>
      <c r="H96" s="54"/>
      <c r="I96" s="55" t="s">
        <v>143</v>
      </c>
      <c r="J96" s="53"/>
    </row>
    <row r="97" spans="2:10" ht="39.75" thickBot="1" x14ac:dyDescent="0.3">
      <c r="B97" s="49" t="s">
        <v>248</v>
      </c>
      <c r="C97" s="36" t="s">
        <v>249</v>
      </c>
      <c r="D97" s="37" t="s">
        <v>250</v>
      </c>
      <c r="E97" s="73" t="s">
        <v>251</v>
      </c>
      <c r="F97" s="73">
        <v>100</v>
      </c>
      <c r="G97" s="73">
        <v>300</v>
      </c>
      <c r="H97" s="73"/>
      <c r="I97" s="74" t="s">
        <v>252</v>
      </c>
      <c r="J97" s="75" t="s">
        <v>253</v>
      </c>
    </row>
    <row r="98" spans="2:10" ht="15.75" thickBot="1" x14ac:dyDescent="0.3">
      <c r="B98" s="49" t="s">
        <v>254</v>
      </c>
      <c r="C98" s="50"/>
      <c r="D98" s="56" t="s">
        <v>255</v>
      </c>
      <c r="E98" s="57" t="s">
        <v>256</v>
      </c>
      <c r="F98" s="59">
        <v>0</v>
      </c>
      <c r="G98" s="59">
        <v>0</v>
      </c>
      <c r="H98" s="59"/>
      <c r="I98" s="76" t="s">
        <v>257</v>
      </c>
      <c r="J98" s="39"/>
    </row>
    <row r="99" spans="2:10" ht="15.75" thickBot="1" x14ac:dyDescent="0.3">
      <c r="B99" s="49" t="s">
        <v>258</v>
      </c>
      <c r="C99" s="50"/>
      <c r="D99" s="56" t="s">
        <v>259</v>
      </c>
      <c r="E99" s="57" t="s">
        <v>260</v>
      </c>
      <c r="F99" s="59">
        <v>0</v>
      </c>
      <c r="G99" s="59">
        <v>0</v>
      </c>
      <c r="H99" s="59"/>
      <c r="I99" s="77" t="s">
        <v>257</v>
      </c>
      <c r="J99" s="58"/>
    </row>
    <row r="100" spans="2:10" ht="15.75" thickBot="1" x14ac:dyDescent="0.3">
      <c r="B100" s="49" t="s">
        <v>261</v>
      </c>
      <c r="C100" s="50"/>
      <c r="D100" s="56" t="s">
        <v>262</v>
      </c>
      <c r="E100" s="57" t="s">
        <v>263</v>
      </c>
      <c r="F100" s="59">
        <v>0</v>
      </c>
      <c r="G100" s="59">
        <v>0</v>
      </c>
      <c r="H100" s="59"/>
      <c r="I100" s="77" t="s">
        <v>257</v>
      </c>
      <c r="J100" s="58"/>
    </row>
    <row r="101" spans="2:10" ht="15.75" thickBot="1" x14ac:dyDescent="0.3">
      <c r="B101" s="49" t="s">
        <v>264</v>
      </c>
      <c r="C101" s="50"/>
      <c r="D101" s="56" t="s">
        <v>265</v>
      </c>
      <c r="E101" s="57" t="s">
        <v>256</v>
      </c>
      <c r="F101" s="59">
        <v>0</v>
      </c>
      <c r="G101" s="59">
        <v>0</v>
      </c>
      <c r="H101" s="59"/>
      <c r="I101" s="77" t="s">
        <v>257</v>
      </c>
      <c r="J101" s="58"/>
    </row>
    <row r="102" spans="2:10" ht="15.75" thickBot="1" x14ac:dyDescent="0.3">
      <c r="B102" s="49" t="s">
        <v>266</v>
      </c>
      <c r="C102" s="50"/>
      <c r="D102" s="56" t="s">
        <v>267</v>
      </c>
      <c r="E102" s="57" t="s">
        <v>229</v>
      </c>
      <c r="F102" s="59" t="s">
        <v>268</v>
      </c>
      <c r="G102" s="59" t="s">
        <v>268</v>
      </c>
      <c r="H102" s="59"/>
      <c r="I102" s="77" t="s">
        <v>257</v>
      </c>
      <c r="J102" s="58"/>
    </row>
    <row r="103" spans="2:10" ht="15.75" thickBot="1" x14ac:dyDescent="0.3">
      <c r="B103" s="49" t="s">
        <v>269</v>
      </c>
      <c r="C103" s="50"/>
      <c r="D103" s="56" t="s">
        <v>270</v>
      </c>
      <c r="E103" s="57" t="s">
        <v>271</v>
      </c>
      <c r="F103" s="59">
        <v>0</v>
      </c>
      <c r="G103" s="59">
        <v>0</v>
      </c>
      <c r="H103" s="59"/>
      <c r="I103" s="63" t="s">
        <v>143</v>
      </c>
      <c r="J103" s="58"/>
    </row>
    <row r="104" spans="2:10" ht="15.75" thickBot="1" x14ac:dyDescent="0.3">
      <c r="B104" s="49" t="s">
        <v>272</v>
      </c>
      <c r="C104" s="50"/>
      <c r="D104" s="56" t="s">
        <v>273</v>
      </c>
      <c r="E104" s="57" t="s">
        <v>229</v>
      </c>
      <c r="F104" s="59">
        <v>0</v>
      </c>
      <c r="G104" s="59">
        <v>0</v>
      </c>
      <c r="H104" s="59"/>
      <c r="I104" s="77" t="s">
        <v>274</v>
      </c>
      <c r="J104" s="58"/>
    </row>
    <row r="105" spans="2:10" ht="15.75" thickBot="1" x14ac:dyDescent="0.3">
      <c r="B105" s="49" t="s">
        <v>275</v>
      </c>
      <c r="C105" s="50"/>
      <c r="D105" s="56" t="s">
        <v>276</v>
      </c>
      <c r="E105" s="57" t="s">
        <v>50</v>
      </c>
      <c r="F105" s="59">
        <f>H105-5%*H105</f>
        <v>0</v>
      </c>
      <c r="G105" s="59">
        <f>H105+5%*H105</f>
        <v>0</v>
      </c>
      <c r="H105" s="59"/>
      <c r="I105" s="63" t="s">
        <v>104</v>
      </c>
      <c r="J105" s="58"/>
    </row>
    <row r="106" spans="2:10" ht="15.75" thickBot="1" x14ac:dyDescent="0.3">
      <c r="B106" s="49" t="s">
        <v>277</v>
      </c>
      <c r="C106" s="50"/>
      <c r="D106" s="56" t="s">
        <v>209</v>
      </c>
      <c r="E106" s="57" t="s">
        <v>53</v>
      </c>
      <c r="F106" s="59">
        <f>H106-10%*H106</f>
        <v>0</v>
      </c>
      <c r="G106" s="59">
        <f>H106+10%*H106</f>
        <v>0</v>
      </c>
      <c r="H106" s="59"/>
      <c r="I106" s="63" t="s">
        <v>143</v>
      </c>
      <c r="J106" s="58"/>
    </row>
    <row r="107" spans="2:10" ht="15.75" thickBot="1" x14ac:dyDescent="0.3">
      <c r="B107" s="49" t="s">
        <v>278</v>
      </c>
      <c r="C107" s="50"/>
      <c r="D107" s="56" t="s">
        <v>279</v>
      </c>
      <c r="E107" s="57" t="s">
        <v>229</v>
      </c>
      <c r="F107" s="59">
        <v>0</v>
      </c>
      <c r="G107" s="59">
        <v>0</v>
      </c>
      <c r="H107" s="59"/>
      <c r="I107" s="77" t="s">
        <v>257</v>
      </c>
      <c r="J107" s="58"/>
    </row>
    <row r="108" spans="2:10" ht="15.75" thickBot="1" x14ac:dyDescent="0.3">
      <c r="B108" s="49" t="s">
        <v>280</v>
      </c>
      <c r="C108" s="50"/>
      <c r="D108" s="56" t="s">
        <v>281</v>
      </c>
      <c r="E108" s="57" t="s">
        <v>219</v>
      </c>
      <c r="F108" s="59">
        <v>0</v>
      </c>
      <c r="G108" s="59">
        <v>0</v>
      </c>
      <c r="H108" s="59"/>
      <c r="I108" s="63" t="s">
        <v>104</v>
      </c>
      <c r="J108" s="58"/>
    </row>
    <row r="109" spans="2:10" ht="15.75" thickBot="1" x14ac:dyDescent="0.3">
      <c r="B109" s="49" t="s">
        <v>282</v>
      </c>
      <c r="C109" s="50"/>
      <c r="D109" s="56" t="s">
        <v>283</v>
      </c>
      <c r="E109" s="57" t="s">
        <v>219</v>
      </c>
      <c r="F109" s="59" t="s">
        <v>268</v>
      </c>
      <c r="G109" s="59" t="s">
        <v>268</v>
      </c>
      <c r="H109" s="59"/>
      <c r="I109" s="77" t="s">
        <v>205</v>
      </c>
      <c r="J109" s="58"/>
    </row>
    <row r="110" spans="2:10" ht="15.75" thickBot="1" x14ac:dyDescent="0.3">
      <c r="B110" s="49" t="s">
        <v>284</v>
      </c>
      <c r="C110" s="50"/>
      <c r="D110" s="56" t="s">
        <v>285</v>
      </c>
      <c r="E110" s="57" t="s">
        <v>229</v>
      </c>
      <c r="F110" s="59">
        <v>0</v>
      </c>
      <c r="G110" s="59">
        <v>0</v>
      </c>
      <c r="H110" s="59"/>
      <c r="I110" s="63" t="s">
        <v>104</v>
      </c>
      <c r="J110" s="58"/>
    </row>
    <row r="111" spans="2:10" ht="15.75" thickBot="1" x14ac:dyDescent="0.3">
      <c r="B111" s="49" t="s">
        <v>286</v>
      </c>
      <c r="C111" s="50"/>
      <c r="D111" s="56" t="s">
        <v>287</v>
      </c>
      <c r="E111" s="57" t="s">
        <v>229</v>
      </c>
      <c r="F111" s="59">
        <v>0</v>
      </c>
      <c r="G111" s="59">
        <v>0</v>
      </c>
      <c r="H111" s="59"/>
      <c r="I111" s="77" t="s">
        <v>257</v>
      </c>
      <c r="J111" s="58"/>
    </row>
    <row r="112" spans="2:10" ht="15.75" thickBot="1" x14ac:dyDescent="0.3">
      <c r="B112" s="49" t="s">
        <v>288</v>
      </c>
      <c r="C112" s="50"/>
      <c r="D112" s="56" t="s">
        <v>289</v>
      </c>
      <c r="E112" s="57" t="s">
        <v>223</v>
      </c>
      <c r="F112" s="78">
        <v>0</v>
      </c>
      <c r="G112" s="59">
        <f>H112+10%*H112</f>
        <v>0</v>
      </c>
      <c r="H112" s="59"/>
      <c r="I112" s="77" t="s">
        <v>290</v>
      </c>
      <c r="J112" s="58"/>
    </row>
    <row r="113" spans="2:10" ht="15.75" thickBot="1" x14ac:dyDescent="0.3">
      <c r="B113" s="49" t="s">
        <v>291</v>
      </c>
      <c r="C113" s="50"/>
      <c r="D113" s="56" t="s">
        <v>292</v>
      </c>
      <c r="E113" s="57" t="s">
        <v>229</v>
      </c>
      <c r="F113" s="59" t="s">
        <v>268</v>
      </c>
      <c r="G113" s="59" t="s">
        <v>268</v>
      </c>
      <c r="H113" s="59"/>
      <c r="I113" s="77" t="s">
        <v>205</v>
      </c>
      <c r="J113" s="58"/>
    </row>
    <row r="114" spans="2:10" ht="15.75" thickBot="1" x14ac:dyDescent="0.3">
      <c r="B114" s="49" t="s">
        <v>293</v>
      </c>
      <c r="C114" s="50"/>
      <c r="D114" s="56" t="s">
        <v>294</v>
      </c>
      <c r="E114" s="57" t="s">
        <v>219</v>
      </c>
      <c r="F114" s="59">
        <f>H114-20%*H114</f>
        <v>0</v>
      </c>
      <c r="G114" s="59">
        <f>H114+20%*H114</f>
        <v>0</v>
      </c>
      <c r="H114" s="59"/>
      <c r="I114" s="63" t="s">
        <v>159</v>
      </c>
      <c r="J114" s="58"/>
    </row>
    <row r="115" spans="2:10" ht="15.75" thickBot="1" x14ac:dyDescent="0.3">
      <c r="B115" s="49" t="s">
        <v>295</v>
      </c>
      <c r="C115" s="50"/>
      <c r="D115" s="56" t="s">
        <v>296</v>
      </c>
      <c r="E115" s="57" t="s">
        <v>50</v>
      </c>
      <c r="F115" s="59">
        <f>H115-5%*H115</f>
        <v>0</v>
      </c>
      <c r="G115" s="59">
        <f>H115+5%*H115</f>
        <v>0</v>
      </c>
      <c r="H115" s="59"/>
      <c r="I115" s="63" t="s">
        <v>104</v>
      </c>
      <c r="J115" s="58"/>
    </row>
    <row r="116" spans="2:10" ht="15.75" thickBot="1" x14ac:dyDescent="0.3">
      <c r="B116" s="49" t="s">
        <v>297</v>
      </c>
      <c r="C116" s="50"/>
      <c r="D116" s="56" t="s">
        <v>298</v>
      </c>
      <c r="E116" s="57" t="s">
        <v>53</v>
      </c>
      <c r="F116" s="59">
        <f>H116-10%*H116</f>
        <v>0</v>
      </c>
      <c r="G116" s="59">
        <f>H116+10%*H116</f>
        <v>0</v>
      </c>
      <c r="H116" s="59"/>
      <c r="I116" s="63" t="s">
        <v>143</v>
      </c>
      <c r="J116" s="58"/>
    </row>
    <row r="117" spans="2:10" ht="15.75" thickBot="1" x14ac:dyDescent="0.3">
      <c r="B117" s="49" t="s">
        <v>299</v>
      </c>
      <c r="C117" s="50"/>
      <c r="D117" s="56" t="s">
        <v>300</v>
      </c>
      <c r="E117" s="57" t="s">
        <v>229</v>
      </c>
      <c r="F117" s="59">
        <v>0</v>
      </c>
      <c r="G117" s="59">
        <v>0</v>
      </c>
      <c r="H117" s="59"/>
      <c r="I117" s="77" t="s">
        <v>301</v>
      </c>
      <c r="J117" s="58"/>
    </row>
    <row r="118" spans="2:10" ht="15.75" thickBot="1" x14ac:dyDescent="0.3">
      <c r="B118" s="49" t="s">
        <v>302</v>
      </c>
      <c r="C118" s="50"/>
      <c r="D118" s="56" t="s">
        <v>303</v>
      </c>
      <c r="E118" s="57" t="s">
        <v>229</v>
      </c>
      <c r="F118" s="59">
        <v>0</v>
      </c>
      <c r="G118" s="59">
        <v>0</v>
      </c>
      <c r="H118" s="59"/>
      <c r="I118" s="77" t="s">
        <v>301</v>
      </c>
      <c r="J118" s="58"/>
    </row>
    <row r="119" spans="2:10" ht="15.75" thickBot="1" x14ac:dyDescent="0.3">
      <c r="B119" s="49" t="s">
        <v>304</v>
      </c>
      <c r="C119" s="50"/>
      <c r="D119" s="56" t="s">
        <v>305</v>
      </c>
      <c r="E119" s="57" t="s">
        <v>271</v>
      </c>
      <c r="F119" s="59">
        <v>0</v>
      </c>
      <c r="G119" s="59">
        <v>0</v>
      </c>
      <c r="H119" s="59"/>
      <c r="I119" s="77" t="s">
        <v>306</v>
      </c>
      <c r="J119" s="58"/>
    </row>
    <row r="120" spans="2:10" ht="15.75" thickBot="1" x14ac:dyDescent="0.3">
      <c r="B120" s="49" t="s">
        <v>307</v>
      </c>
      <c r="C120" s="50"/>
      <c r="D120" s="56" t="s">
        <v>308</v>
      </c>
      <c r="E120" s="57" t="s">
        <v>229</v>
      </c>
      <c r="F120" s="59">
        <v>0</v>
      </c>
      <c r="G120" s="59">
        <v>0</v>
      </c>
      <c r="H120" s="59"/>
      <c r="I120" s="77" t="s">
        <v>257</v>
      </c>
      <c r="J120" s="58"/>
    </row>
    <row r="121" spans="2:10" ht="15.75" thickBot="1" x14ac:dyDescent="0.3">
      <c r="B121" s="49" t="s">
        <v>309</v>
      </c>
      <c r="C121" s="50"/>
      <c r="D121" s="56" t="s">
        <v>310</v>
      </c>
      <c r="E121" s="57" t="s">
        <v>229</v>
      </c>
      <c r="F121" s="59">
        <v>0</v>
      </c>
      <c r="G121" s="59">
        <v>0</v>
      </c>
      <c r="H121" s="59"/>
      <c r="I121" s="77" t="s">
        <v>257</v>
      </c>
      <c r="J121" s="58"/>
    </row>
    <row r="122" spans="2:10" ht="15.75" thickBot="1" x14ac:dyDescent="0.3">
      <c r="B122" s="49" t="s">
        <v>311</v>
      </c>
      <c r="C122" s="50"/>
      <c r="D122" s="56" t="s">
        <v>312</v>
      </c>
      <c r="E122" s="57" t="s">
        <v>271</v>
      </c>
      <c r="F122" s="59">
        <v>0</v>
      </c>
      <c r="G122" s="59">
        <v>0</v>
      </c>
      <c r="H122" s="59"/>
      <c r="I122" s="77" t="s">
        <v>306</v>
      </c>
      <c r="J122" s="58"/>
    </row>
    <row r="123" spans="2:10" ht="15.75" thickBot="1" x14ac:dyDescent="0.3">
      <c r="B123" s="49" t="s">
        <v>313</v>
      </c>
      <c r="C123" s="50"/>
      <c r="D123" s="56" t="s">
        <v>314</v>
      </c>
      <c r="E123" s="57" t="s">
        <v>229</v>
      </c>
      <c r="F123" s="59">
        <f>H123-5%*H123</f>
        <v>0</v>
      </c>
      <c r="G123" s="59">
        <f>H123+5%*H123</f>
        <v>0</v>
      </c>
      <c r="H123" s="59"/>
      <c r="I123" s="63" t="s">
        <v>104</v>
      </c>
      <c r="J123" s="58"/>
    </row>
    <row r="124" spans="2:10" ht="15.75" thickBot="1" x14ac:dyDescent="0.3">
      <c r="B124" s="49" t="s">
        <v>315</v>
      </c>
      <c r="C124" s="50"/>
      <c r="D124" s="56" t="s">
        <v>316</v>
      </c>
      <c r="E124" s="57" t="s">
        <v>223</v>
      </c>
      <c r="F124" s="59">
        <f>H124-5%*H124</f>
        <v>0</v>
      </c>
      <c r="G124" s="59">
        <f>H124+5%*H124</f>
        <v>0</v>
      </c>
      <c r="H124" s="59"/>
      <c r="I124" s="63" t="s">
        <v>104</v>
      </c>
      <c r="J124" s="58"/>
    </row>
    <row r="125" spans="2:10" ht="15.75" thickBot="1" x14ac:dyDescent="0.3">
      <c r="B125" s="49" t="s">
        <v>317</v>
      </c>
      <c r="C125" s="43"/>
      <c r="D125" s="51" t="s">
        <v>318</v>
      </c>
      <c r="E125" s="52" t="s">
        <v>229</v>
      </c>
      <c r="F125" s="54">
        <v>1</v>
      </c>
      <c r="G125" s="54">
        <v>1</v>
      </c>
      <c r="H125" s="54"/>
      <c r="I125" s="79" t="s">
        <v>319</v>
      </c>
      <c r="J125" s="53"/>
    </row>
    <row r="126" spans="2:10" ht="15.75" thickBot="1" x14ac:dyDescent="0.3">
      <c r="B126" s="49" t="s">
        <v>320</v>
      </c>
      <c r="C126" s="36" t="s">
        <v>321</v>
      </c>
      <c r="D126" s="37" t="s">
        <v>322</v>
      </c>
      <c r="E126" s="38" t="s">
        <v>229</v>
      </c>
      <c r="F126" s="40">
        <v>0</v>
      </c>
      <c r="G126" s="40">
        <v>0</v>
      </c>
      <c r="H126" s="40"/>
      <c r="I126" s="76" t="s">
        <v>257</v>
      </c>
      <c r="J126" s="39"/>
    </row>
    <row r="127" spans="2:10" ht="15.75" thickBot="1" x14ac:dyDescent="0.3">
      <c r="B127" s="49" t="s">
        <v>323</v>
      </c>
      <c r="C127" s="50"/>
      <c r="D127" s="56" t="s">
        <v>324</v>
      </c>
      <c r="E127" s="57" t="s">
        <v>325</v>
      </c>
      <c r="F127" s="59">
        <f>H127-5%*H127</f>
        <v>0</v>
      </c>
      <c r="G127" s="59">
        <f>H127+5%*H127</f>
        <v>0</v>
      </c>
      <c r="H127" s="59"/>
      <c r="I127" s="63" t="s">
        <v>104</v>
      </c>
      <c r="J127" s="58"/>
    </row>
    <row r="128" spans="2:10" ht="15.75" thickBot="1" x14ac:dyDescent="0.3">
      <c r="B128" s="49" t="s">
        <v>326</v>
      </c>
      <c r="C128" s="50"/>
      <c r="D128" s="56" t="s">
        <v>327</v>
      </c>
      <c r="E128" s="57" t="s">
        <v>219</v>
      </c>
      <c r="F128" s="59">
        <v>0</v>
      </c>
      <c r="G128" s="59">
        <v>0</v>
      </c>
      <c r="H128" s="59"/>
      <c r="I128" s="77" t="s">
        <v>104</v>
      </c>
      <c r="J128" s="58"/>
    </row>
    <row r="129" spans="2:10" ht="15.75" thickBot="1" x14ac:dyDescent="0.3">
      <c r="B129" s="49" t="s">
        <v>328</v>
      </c>
      <c r="C129" s="50"/>
      <c r="D129" s="56" t="s">
        <v>329</v>
      </c>
      <c r="E129" s="57" t="s">
        <v>119</v>
      </c>
      <c r="F129" s="59">
        <v>0</v>
      </c>
      <c r="G129" s="59">
        <v>0</v>
      </c>
      <c r="H129" s="59"/>
      <c r="I129" s="77" t="s">
        <v>301</v>
      </c>
      <c r="J129" s="58"/>
    </row>
    <row r="130" spans="2:10" ht="15.75" thickBot="1" x14ac:dyDescent="0.3">
      <c r="B130" s="49" t="s">
        <v>330</v>
      </c>
      <c r="C130" s="50"/>
      <c r="D130" s="56" t="s">
        <v>331</v>
      </c>
      <c r="E130" s="57" t="s">
        <v>229</v>
      </c>
      <c r="F130" s="59">
        <v>0</v>
      </c>
      <c r="G130" s="59">
        <v>0</v>
      </c>
      <c r="H130" s="59"/>
      <c r="I130" s="77" t="s">
        <v>332</v>
      </c>
      <c r="J130" s="58"/>
    </row>
    <row r="131" spans="2:10" ht="15.75" thickBot="1" x14ac:dyDescent="0.3">
      <c r="B131" s="49" t="s">
        <v>333</v>
      </c>
      <c r="C131" s="50"/>
      <c r="D131" s="56" t="s">
        <v>334</v>
      </c>
      <c r="E131" s="57" t="s">
        <v>256</v>
      </c>
      <c r="F131" s="59">
        <v>0</v>
      </c>
      <c r="G131" s="59">
        <v>0</v>
      </c>
      <c r="H131" s="59"/>
      <c r="I131" s="77" t="s">
        <v>301</v>
      </c>
      <c r="J131" s="58"/>
    </row>
    <row r="132" spans="2:10" ht="15.75" thickBot="1" x14ac:dyDescent="0.3">
      <c r="B132" s="49" t="s">
        <v>335</v>
      </c>
      <c r="C132" s="50"/>
      <c r="D132" s="56" t="s">
        <v>336</v>
      </c>
      <c r="E132" s="57" t="s">
        <v>337</v>
      </c>
      <c r="F132" s="59">
        <f>H132-10%*H132</f>
        <v>0</v>
      </c>
      <c r="G132" s="59">
        <f>H132+10%*H132</f>
        <v>0</v>
      </c>
      <c r="H132" s="59"/>
      <c r="I132" s="63" t="s">
        <v>143</v>
      </c>
      <c r="J132" s="58"/>
    </row>
    <row r="133" spans="2:10" ht="15.75" thickBot="1" x14ac:dyDescent="0.3">
      <c r="B133" s="49" t="s">
        <v>338</v>
      </c>
      <c r="C133" s="50"/>
      <c r="D133" s="56" t="s">
        <v>339</v>
      </c>
      <c r="E133" s="57" t="s">
        <v>229</v>
      </c>
      <c r="F133" s="59">
        <v>0</v>
      </c>
      <c r="G133" s="59">
        <v>0</v>
      </c>
      <c r="H133" s="59"/>
      <c r="I133" s="77" t="s">
        <v>301</v>
      </c>
      <c r="J133" s="58"/>
    </row>
    <row r="134" spans="2:10" ht="15.75" thickBot="1" x14ac:dyDescent="0.3">
      <c r="B134" s="49" t="s">
        <v>340</v>
      </c>
      <c r="C134" s="50"/>
      <c r="D134" s="56" t="s">
        <v>341</v>
      </c>
      <c r="E134" s="57" t="s">
        <v>229</v>
      </c>
      <c r="F134" s="59">
        <v>0</v>
      </c>
      <c r="G134" s="59">
        <v>0</v>
      </c>
      <c r="H134" s="59"/>
      <c r="I134" s="77" t="s">
        <v>332</v>
      </c>
      <c r="J134" s="58"/>
    </row>
    <row r="135" spans="2:10" ht="15.75" thickBot="1" x14ac:dyDescent="0.3">
      <c r="B135" s="49" t="s">
        <v>342</v>
      </c>
      <c r="C135" s="50"/>
      <c r="D135" s="56" t="s">
        <v>343</v>
      </c>
      <c r="E135" s="57" t="s">
        <v>256</v>
      </c>
      <c r="F135" s="59">
        <v>0</v>
      </c>
      <c r="G135" s="59">
        <v>0</v>
      </c>
      <c r="H135" s="59"/>
      <c r="I135" s="77" t="s">
        <v>301</v>
      </c>
      <c r="J135" s="58"/>
    </row>
    <row r="136" spans="2:10" ht="15.75" thickBot="1" x14ac:dyDescent="0.3">
      <c r="B136" s="49" t="s">
        <v>344</v>
      </c>
      <c r="C136" s="50"/>
      <c r="D136" s="56" t="s">
        <v>345</v>
      </c>
      <c r="E136" s="57" t="s">
        <v>337</v>
      </c>
      <c r="F136" s="59">
        <f>H136-10%*H136</f>
        <v>0</v>
      </c>
      <c r="G136" s="59">
        <f>H136+10%*H136</f>
        <v>0</v>
      </c>
      <c r="H136" s="59"/>
      <c r="I136" s="77" t="s">
        <v>346</v>
      </c>
      <c r="J136" s="58"/>
    </row>
    <row r="137" spans="2:10" ht="15.75" thickBot="1" x14ac:dyDescent="0.3">
      <c r="B137" s="49" t="s">
        <v>347</v>
      </c>
      <c r="C137" s="50"/>
      <c r="D137" s="56" t="s">
        <v>348</v>
      </c>
      <c r="E137" s="57" t="s">
        <v>229</v>
      </c>
      <c r="F137" s="59">
        <v>0</v>
      </c>
      <c r="G137" s="59">
        <v>0</v>
      </c>
      <c r="H137" s="59"/>
      <c r="I137" s="77" t="s">
        <v>301</v>
      </c>
      <c r="J137" s="58"/>
    </row>
    <row r="138" spans="2:10" ht="15.75" thickBot="1" x14ac:dyDescent="0.3">
      <c r="B138" s="49" t="s">
        <v>349</v>
      </c>
      <c r="C138" s="50"/>
      <c r="D138" s="56" t="s">
        <v>350</v>
      </c>
      <c r="E138" s="57" t="s">
        <v>229</v>
      </c>
      <c r="F138" s="59">
        <v>0</v>
      </c>
      <c r="G138" s="59">
        <v>0</v>
      </c>
      <c r="H138" s="59"/>
      <c r="I138" s="77" t="s">
        <v>332</v>
      </c>
      <c r="J138" s="58"/>
    </row>
    <row r="139" spans="2:10" ht="15.75" thickBot="1" x14ac:dyDescent="0.3">
      <c r="B139" s="49" t="s">
        <v>351</v>
      </c>
      <c r="C139" s="50"/>
      <c r="D139" s="56" t="s">
        <v>352</v>
      </c>
      <c r="E139" s="57" t="s">
        <v>229</v>
      </c>
      <c r="F139" s="78">
        <f>H139-15%*H139</f>
        <v>0</v>
      </c>
      <c r="G139" s="59">
        <f>H139+15%*H139</f>
        <v>0</v>
      </c>
      <c r="H139" s="59"/>
      <c r="I139" s="77" t="s">
        <v>353</v>
      </c>
      <c r="J139" s="58"/>
    </row>
    <row r="140" spans="2:10" ht="15.75" thickBot="1" x14ac:dyDescent="0.3">
      <c r="B140" s="49" t="s">
        <v>354</v>
      </c>
      <c r="C140" s="50"/>
      <c r="D140" s="56" t="s">
        <v>355</v>
      </c>
      <c r="E140" s="57"/>
      <c r="F140" s="59">
        <v>0</v>
      </c>
      <c r="G140" s="59">
        <v>0</v>
      </c>
      <c r="H140" s="59"/>
      <c r="I140" s="77" t="s">
        <v>301</v>
      </c>
      <c r="J140" s="58"/>
    </row>
    <row r="141" spans="2:10" ht="15.75" thickBot="1" x14ac:dyDescent="0.3">
      <c r="B141" s="49" t="s">
        <v>356</v>
      </c>
      <c r="C141" s="50"/>
      <c r="D141" s="56" t="s">
        <v>357</v>
      </c>
      <c r="E141" s="57" t="s">
        <v>256</v>
      </c>
      <c r="F141" s="59">
        <v>0</v>
      </c>
      <c r="G141" s="59">
        <v>0</v>
      </c>
      <c r="H141" s="59"/>
      <c r="I141" s="77" t="s">
        <v>301</v>
      </c>
      <c r="J141" s="58"/>
    </row>
    <row r="142" spans="2:10" ht="15.75" thickBot="1" x14ac:dyDescent="0.3">
      <c r="B142" s="49" t="s">
        <v>358</v>
      </c>
      <c r="C142" s="50"/>
      <c r="D142" s="56" t="s">
        <v>273</v>
      </c>
      <c r="E142" s="57" t="s">
        <v>229</v>
      </c>
      <c r="F142" s="59">
        <v>0</v>
      </c>
      <c r="G142" s="59">
        <v>0</v>
      </c>
      <c r="H142" s="59"/>
      <c r="I142" s="77" t="s">
        <v>301</v>
      </c>
      <c r="J142" s="58"/>
    </row>
    <row r="143" spans="2:10" ht="15.75" thickBot="1" x14ac:dyDescent="0.3">
      <c r="B143" s="49" t="s">
        <v>359</v>
      </c>
      <c r="C143" s="50"/>
      <c r="D143" s="56" t="s">
        <v>360</v>
      </c>
      <c r="E143" s="57" t="s">
        <v>223</v>
      </c>
      <c r="F143" s="59">
        <v>0</v>
      </c>
      <c r="G143" s="59">
        <v>0</v>
      </c>
      <c r="H143" s="59"/>
      <c r="I143" s="77" t="s">
        <v>361</v>
      </c>
      <c r="J143" s="58"/>
    </row>
    <row r="144" spans="2:10" ht="15.75" thickBot="1" x14ac:dyDescent="0.3">
      <c r="B144" s="49" t="s">
        <v>362</v>
      </c>
      <c r="C144" s="43"/>
      <c r="D144" s="44" t="s">
        <v>363</v>
      </c>
      <c r="E144" s="45" t="s">
        <v>223</v>
      </c>
      <c r="F144" s="47">
        <v>0</v>
      </c>
      <c r="G144" s="47">
        <v>0</v>
      </c>
      <c r="H144" s="47"/>
      <c r="I144" s="80" t="s">
        <v>364</v>
      </c>
      <c r="J144" s="46"/>
    </row>
    <row r="145" spans="2:10" ht="15.75" thickBot="1" x14ac:dyDescent="0.3">
      <c r="B145" s="49" t="s">
        <v>365</v>
      </c>
      <c r="C145" s="36" t="s">
        <v>366</v>
      </c>
      <c r="D145" s="37" t="s">
        <v>324</v>
      </c>
      <c r="E145" s="38" t="s">
        <v>229</v>
      </c>
      <c r="F145" s="40">
        <v>0</v>
      </c>
      <c r="G145" s="40">
        <v>0</v>
      </c>
      <c r="H145" s="40"/>
      <c r="I145" s="76" t="s">
        <v>143</v>
      </c>
      <c r="J145" s="39"/>
    </row>
    <row r="146" spans="2:10" ht="15.75" thickBot="1" x14ac:dyDescent="0.3">
      <c r="B146" s="49" t="s">
        <v>367</v>
      </c>
      <c r="C146" s="50"/>
      <c r="D146" s="56" t="s">
        <v>368</v>
      </c>
      <c r="E146" s="57" t="s">
        <v>229</v>
      </c>
      <c r="F146" s="59">
        <v>0</v>
      </c>
      <c r="G146" s="59">
        <v>0</v>
      </c>
      <c r="H146" s="59"/>
      <c r="I146" s="77" t="s">
        <v>104</v>
      </c>
      <c r="J146" s="58"/>
    </row>
    <row r="147" spans="2:10" ht="15.75" thickBot="1" x14ac:dyDescent="0.3">
      <c r="B147" s="49" t="s">
        <v>369</v>
      </c>
      <c r="C147" s="50"/>
      <c r="D147" s="56" t="s">
        <v>370</v>
      </c>
      <c r="E147" s="59" t="s">
        <v>219</v>
      </c>
      <c r="F147" s="59" t="s">
        <v>268</v>
      </c>
      <c r="G147" s="59" t="s">
        <v>268</v>
      </c>
      <c r="H147" s="59"/>
      <c r="I147" s="77" t="s">
        <v>371</v>
      </c>
      <c r="J147" s="58"/>
    </row>
    <row r="148" spans="2:10" ht="15.75" thickBot="1" x14ac:dyDescent="0.3">
      <c r="B148" s="49" t="s">
        <v>372</v>
      </c>
      <c r="C148" s="50"/>
      <c r="D148" s="56" t="s">
        <v>373</v>
      </c>
      <c r="E148" s="57" t="s">
        <v>256</v>
      </c>
      <c r="F148" s="59">
        <v>0</v>
      </c>
      <c r="G148" s="59">
        <v>0</v>
      </c>
      <c r="H148" s="59"/>
      <c r="I148" s="77" t="s">
        <v>371</v>
      </c>
      <c r="J148" s="58"/>
    </row>
    <row r="149" spans="2:10" ht="15.75" thickBot="1" x14ac:dyDescent="0.3">
      <c r="B149" s="49" t="s">
        <v>374</v>
      </c>
      <c r="C149" s="50"/>
      <c r="D149" s="56" t="s">
        <v>375</v>
      </c>
      <c r="E149" s="57" t="s">
        <v>229</v>
      </c>
      <c r="F149" s="59">
        <v>0</v>
      </c>
      <c r="G149" s="59">
        <v>0</v>
      </c>
      <c r="H149" s="59"/>
      <c r="I149" s="77" t="s">
        <v>371</v>
      </c>
      <c r="J149" s="58"/>
    </row>
    <row r="150" spans="2:10" ht="15.75" thickBot="1" x14ac:dyDescent="0.3">
      <c r="B150" s="49" t="s">
        <v>376</v>
      </c>
      <c r="C150" s="43"/>
      <c r="D150" s="44" t="s">
        <v>377</v>
      </c>
      <c r="E150" s="45" t="s">
        <v>223</v>
      </c>
      <c r="F150" s="47">
        <v>0</v>
      </c>
      <c r="G150" s="47">
        <v>0</v>
      </c>
      <c r="H150" s="47"/>
      <c r="I150" s="80" t="s">
        <v>143</v>
      </c>
      <c r="J150" s="46"/>
    </row>
    <row r="151" spans="2:10" ht="15.75" thickBot="1" x14ac:dyDescent="0.3">
      <c r="B151" s="49" t="s">
        <v>378</v>
      </c>
      <c r="C151" s="36" t="s">
        <v>379</v>
      </c>
      <c r="D151" s="37" t="s">
        <v>380</v>
      </c>
      <c r="E151" s="38" t="s">
        <v>85</v>
      </c>
      <c r="F151" s="40"/>
      <c r="G151" s="40"/>
      <c r="H151" s="40"/>
      <c r="I151" s="76" t="s">
        <v>104</v>
      </c>
      <c r="J151" s="39"/>
    </row>
    <row r="152" spans="2:10" ht="15.75" thickBot="1" x14ac:dyDescent="0.3">
      <c r="B152" s="49" t="s">
        <v>381</v>
      </c>
      <c r="C152" s="50"/>
      <c r="D152" s="56" t="s">
        <v>382</v>
      </c>
      <c r="E152" s="57" t="s">
        <v>85</v>
      </c>
      <c r="F152" s="59"/>
      <c r="G152" s="59"/>
      <c r="H152" s="59"/>
      <c r="I152" s="77" t="s">
        <v>104</v>
      </c>
      <c r="J152" s="58"/>
    </row>
    <row r="153" spans="2:10" ht="15.75" thickBot="1" x14ac:dyDescent="0.3">
      <c r="B153" s="49" t="s">
        <v>383</v>
      </c>
      <c r="C153" s="50"/>
      <c r="D153" s="56" t="s">
        <v>384</v>
      </c>
      <c r="E153" s="57" t="s">
        <v>85</v>
      </c>
      <c r="F153" s="59"/>
      <c r="G153" s="59"/>
      <c r="H153" s="59"/>
      <c r="I153" s="77" t="s">
        <v>143</v>
      </c>
      <c r="J153" s="58"/>
    </row>
    <row r="154" spans="2:10" ht="15.75" thickBot="1" x14ac:dyDescent="0.3">
      <c r="B154" s="49" t="s">
        <v>385</v>
      </c>
      <c r="C154" s="43"/>
      <c r="D154" s="44" t="s">
        <v>386</v>
      </c>
      <c r="E154" s="45" t="s">
        <v>387</v>
      </c>
      <c r="F154" s="47"/>
      <c r="G154" s="47"/>
      <c r="H154" s="47"/>
      <c r="I154" s="80" t="s">
        <v>143</v>
      </c>
      <c r="J154" s="46"/>
    </row>
    <row r="155" spans="2:10" ht="15.75" thickBot="1" x14ac:dyDescent="0.3">
      <c r="B155" s="49" t="s">
        <v>388</v>
      </c>
      <c r="C155" s="36" t="s">
        <v>389</v>
      </c>
      <c r="D155" s="81" t="s">
        <v>390</v>
      </c>
      <c r="E155" s="82" t="s">
        <v>10</v>
      </c>
      <c r="F155" s="83">
        <v>0</v>
      </c>
      <c r="G155" s="83">
        <v>0</v>
      </c>
      <c r="H155" s="83"/>
      <c r="I155" s="84" t="s">
        <v>391</v>
      </c>
      <c r="J155" s="85"/>
    </row>
    <row r="156" spans="2:10" ht="15.75" thickBot="1" x14ac:dyDescent="0.3">
      <c r="B156" s="49" t="s">
        <v>392</v>
      </c>
      <c r="C156" s="50"/>
      <c r="D156" s="56" t="s">
        <v>393</v>
      </c>
      <c r="E156" s="57" t="s">
        <v>85</v>
      </c>
      <c r="F156" s="59">
        <v>0</v>
      </c>
      <c r="G156" s="59">
        <v>0</v>
      </c>
      <c r="H156" s="59"/>
      <c r="I156" s="84" t="s">
        <v>104</v>
      </c>
      <c r="J156" s="58"/>
    </row>
    <row r="157" spans="2:10" ht="15.75" thickBot="1" x14ac:dyDescent="0.3">
      <c r="B157" s="49" t="s">
        <v>394</v>
      </c>
      <c r="C157" s="50"/>
      <c r="D157" s="56" t="s">
        <v>395</v>
      </c>
      <c r="E157" s="57" t="s">
        <v>396</v>
      </c>
      <c r="F157" s="59">
        <v>0</v>
      </c>
      <c r="G157" s="59">
        <v>0</v>
      </c>
      <c r="H157" s="59"/>
      <c r="I157" s="84" t="s">
        <v>104</v>
      </c>
      <c r="J157" s="58"/>
    </row>
    <row r="158" spans="2:10" ht="15.75" thickBot="1" x14ac:dyDescent="0.3">
      <c r="B158" s="49" t="s">
        <v>397</v>
      </c>
      <c r="C158" s="50"/>
      <c r="D158" s="56" t="s">
        <v>398</v>
      </c>
      <c r="E158" s="57" t="s">
        <v>399</v>
      </c>
      <c r="F158" s="59">
        <v>0</v>
      </c>
      <c r="G158" s="59">
        <v>0</v>
      </c>
      <c r="H158" s="59"/>
      <c r="I158" s="84" t="s">
        <v>104</v>
      </c>
      <c r="J158" s="58"/>
    </row>
    <row r="159" spans="2:10" ht="15.75" thickBot="1" x14ac:dyDescent="0.3">
      <c r="B159" s="49" t="s">
        <v>400</v>
      </c>
      <c r="C159" s="50"/>
      <c r="D159" s="56" t="s">
        <v>401</v>
      </c>
      <c r="E159" s="57"/>
      <c r="F159" s="59">
        <v>0</v>
      </c>
      <c r="G159" s="59">
        <v>0</v>
      </c>
      <c r="H159" s="59"/>
      <c r="I159" s="86" t="s">
        <v>257</v>
      </c>
      <c r="J159" s="58"/>
    </row>
    <row r="160" spans="2:10" ht="15.75" thickBot="1" x14ac:dyDescent="0.3">
      <c r="B160" s="49" t="s">
        <v>402</v>
      </c>
      <c r="C160" s="50"/>
      <c r="D160" s="56" t="s">
        <v>403</v>
      </c>
      <c r="E160" s="57" t="s">
        <v>50</v>
      </c>
      <c r="F160" s="59">
        <v>0</v>
      </c>
      <c r="G160" s="59">
        <v>0</v>
      </c>
      <c r="H160" s="59"/>
      <c r="I160" s="84" t="s">
        <v>104</v>
      </c>
      <c r="J160" s="58"/>
    </row>
    <row r="161" spans="2:10" ht="15.75" thickBot="1" x14ac:dyDescent="0.3">
      <c r="B161" s="49" t="s">
        <v>404</v>
      </c>
      <c r="C161" s="50"/>
      <c r="D161" s="56" t="s">
        <v>405</v>
      </c>
      <c r="E161" s="57" t="s">
        <v>396</v>
      </c>
      <c r="F161" s="59">
        <v>0</v>
      </c>
      <c r="G161" s="59">
        <v>0</v>
      </c>
      <c r="H161" s="59"/>
      <c r="I161" s="84" t="s">
        <v>104</v>
      </c>
      <c r="J161" s="58"/>
    </row>
    <row r="162" spans="2:10" ht="15.75" thickBot="1" x14ac:dyDescent="0.3">
      <c r="B162" s="49" t="s">
        <v>406</v>
      </c>
      <c r="C162" s="50"/>
      <c r="D162" s="56" t="s">
        <v>407</v>
      </c>
      <c r="E162" s="57" t="s">
        <v>85</v>
      </c>
      <c r="F162" s="59">
        <v>0</v>
      </c>
      <c r="G162" s="59">
        <v>0</v>
      </c>
      <c r="H162" s="59"/>
      <c r="I162" s="84" t="s">
        <v>104</v>
      </c>
      <c r="J162" s="58"/>
    </row>
    <row r="163" spans="2:10" ht="15.75" thickBot="1" x14ac:dyDescent="0.3">
      <c r="B163" s="49" t="s">
        <v>408</v>
      </c>
      <c r="C163" s="50"/>
      <c r="D163" s="56" t="s">
        <v>409</v>
      </c>
      <c r="E163" s="57" t="s">
        <v>223</v>
      </c>
      <c r="F163" s="59">
        <v>0</v>
      </c>
      <c r="G163" s="59">
        <v>0</v>
      </c>
      <c r="H163" s="59"/>
      <c r="I163" s="84" t="s">
        <v>104</v>
      </c>
      <c r="J163" s="58"/>
    </row>
    <row r="164" spans="2:10" ht="15.75" thickBot="1" x14ac:dyDescent="0.3">
      <c r="B164" s="49" t="s">
        <v>410</v>
      </c>
      <c r="C164" s="50"/>
      <c r="D164" s="56" t="s">
        <v>377</v>
      </c>
      <c r="E164" s="57" t="s">
        <v>223</v>
      </c>
      <c r="F164" s="59">
        <v>0</v>
      </c>
      <c r="G164" s="59">
        <v>0</v>
      </c>
      <c r="H164" s="59"/>
      <c r="I164" s="84" t="s">
        <v>104</v>
      </c>
      <c r="J164" s="58"/>
    </row>
    <row r="165" spans="2:10" ht="15.75" thickBot="1" x14ac:dyDescent="0.3">
      <c r="B165" s="49" t="s">
        <v>411</v>
      </c>
      <c r="C165" s="50"/>
      <c r="D165" s="56" t="s">
        <v>412</v>
      </c>
      <c r="E165" s="57"/>
      <c r="F165" s="59">
        <v>0</v>
      </c>
      <c r="G165" s="59">
        <v>0</v>
      </c>
      <c r="H165" s="59"/>
      <c r="I165" s="86" t="s">
        <v>413</v>
      </c>
      <c r="J165" s="58"/>
    </row>
    <row r="166" spans="2:10" ht="15.75" thickBot="1" x14ac:dyDescent="0.3">
      <c r="B166" s="49" t="s">
        <v>414</v>
      </c>
      <c r="C166" s="50"/>
      <c r="D166" s="56" t="s">
        <v>415</v>
      </c>
      <c r="E166" s="70" t="s">
        <v>23</v>
      </c>
      <c r="F166" s="59">
        <v>0</v>
      </c>
      <c r="G166" s="59">
        <v>0</v>
      </c>
      <c r="H166" s="59"/>
      <c r="I166" s="84" t="s">
        <v>104</v>
      </c>
      <c r="J166" s="58"/>
    </row>
    <row r="167" spans="2:10" ht="15.75" thickBot="1" x14ac:dyDescent="0.3">
      <c r="B167" s="49" t="s">
        <v>416</v>
      </c>
      <c r="C167" s="50"/>
      <c r="D167" s="56" t="s">
        <v>417</v>
      </c>
      <c r="E167" s="70" t="s">
        <v>23</v>
      </c>
      <c r="F167" s="59">
        <v>0</v>
      </c>
      <c r="G167" s="59">
        <v>0</v>
      </c>
      <c r="H167" s="59"/>
      <c r="I167" s="84" t="s">
        <v>104</v>
      </c>
      <c r="J167" s="58"/>
    </row>
    <row r="168" spans="2:10" ht="15.75" thickBot="1" x14ac:dyDescent="0.3">
      <c r="B168" s="49" t="s">
        <v>418</v>
      </c>
      <c r="C168" s="50"/>
      <c r="D168" s="56" t="s">
        <v>419</v>
      </c>
      <c r="E168" s="70" t="s">
        <v>23</v>
      </c>
      <c r="F168" s="59">
        <v>0</v>
      </c>
      <c r="G168" s="59">
        <v>0</v>
      </c>
      <c r="H168" s="59"/>
      <c r="I168" s="84" t="s">
        <v>104</v>
      </c>
      <c r="J168" s="58"/>
    </row>
    <row r="169" spans="2:10" ht="15.75" thickBot="1" x14ac:dyDescent="0.3">
      <c r="B169" s="49" t="s">
        <v>420</v>
      </c>
      <c r="C169" s="43"/>
      <c r="D169" s="56" t="s">
        <v>421</v>
      </c>
      <c r="E169" s="70" t="s">
        <v>23</v>
      </c>
      <c r="F169" s="59">
        <v>0</v>
      </c>
      <c r="G169" s="59">
        <v>0</v>
      </c>
      <c r="H169" s="59"/>
      <c r="I169" s="84" t="s">
        <v>104</v>
      </c>
      <c r="J169" s="58"/>
    </row>
    <row r="170" spans="2:10" ht="15.75" thickBot="1" x14ac:dyDescent="0.3">
      <c r="B170" s="49" t="s">
        <v>422</v>
      </c>
      <c r="C170" s="50" t="s">
        <v>423</v>
      </c>
      <c r="D170" s="56" t="s">
        <v>424</v>
      </c>
      <c r="E170" s="57" t="s">
        <v>85</v>
      </c>
      <c r="F170" s="59" t="s">
        <v>268</v>
      </c>
      <c r="G170" s="59" t="s">
        <v>268</v>
      </c>
      <c r="H170" s="59"/>
      <c r="I170" s="86" t="s">
        <v>205</v>
      </c>
      <c r="J170" s="58"/>
    </row>
    <row r="171" spans="2:10" ht="15.75" thickBot="1" x14ac:dyDescent="0.3">
      <c r="B171" s="49" t="s">
        <v>425</v>
      </c>
      <c r="C171" s="50"/>
      <c r="D171" s="56" t="s">
        <v>426</v>
      </c>
      <c r="E171" s="57" t="s">
        <v>325</v>
      </c>
      <c r="F171" s="59">
        <v>0</v>
      </c>
      <c r="G171" s="59">
        <v>0</v>
      </c>
      <c r="H171" s="59"/>
      <c r="I171" s="84" t="s">
        <v>143</v>
      </c>
      <c r="J171" s="58"/>
    </row>
    <row r="172" spans="2:10" ht="15.75" thickBot="1" x14ac:dyDescent="0.3">
      <c r="B172" s="49" t="s">
        <v>427</v>
      </c>
      <c r="C172" s="50"/>
      <c r="D172" s="56" t="s">
        <v>428</v>
      </c>
      <c r="E172" s="57" t="s">
        <v>85</v>
      </c>
      <c r="F172" s="59">
        <v>0</v>
      </c>
      <c r="G172" s="59">
        <v>0</v>
      </c>
      <c r="H172" s="59"/>
      <c r="I172" s="84" t="s">
        <v>429</v>
      </c>
      <c r="J172" s="58"/>
    </row>
    <row r="173" spans="2:10" ht="15.75" thickBot="1" x14ac:dyDescent="0.3">
      <c r="B173" s="49" t="s">
        <v>430</v>
      </c>
      <c r="C173" s="50"/>
      <c r="D173" s="56" t="s">
        <v>431</v>
      </c>
      <c r="E173" s="57" t="s">
        <v>85</v>
      </c>
      <c r="F173" s="59">
        <v>0</v>
      </c>
      <c r="G173" s="59">
        <v>0</v>
      </c>
      <c r="H173" s="59"/>
      <c r="I173" s="84" t="s">
        <v>159</v>
      </c>
      <c r="J173" s="58"/>
    </row>
    <row r="174" spans="2:10" ht="15.75" thickBot="1" x14ac:dyDescent="0.3">
      <c r="B174" s="49" t="s">
        <v>432</v>
      </c>
      <c r="C174" s="50"/>
      <c r="D174" s="56" t="s">
        <v>433</v>
      </c>
      <c r="E174" s="70" t="s">
        <v>434</v>
      </c>
      <c r="F174" s="59">
        <v>0</v>
      </c>
      <c r="G174" s="59">
        <v>0</v>
      </c>
      <c r="H174" s="59"/>
      <c r="I174" s="86" t="s">
        <v>435</v>
      </c>
      <c r="J174" s="58"/>
    </row>
    <row r="175" spans="2:10" ht="15.75" thickBot="1" x14ac:dyDescent="0.3">
      <c r="B175" s="49" t="s">
        <v>436</v>
      </c>
      <c r="C175" s="50"/>
      <c r="D175" s="56" t="s">
        <v>437</v>
      </c>
      <c r="E175" s="70" t="s">
        <v>434</v>
      </c>
      <c r="F175" s="59">
        <v>0</v>
      </c>
      <c r="G175" s="59">
        <v>0</v>
      </c>
      <c r="H175" s="59"/>
      <c r="I175" s="86" t="s">
        <v>435</v>
      </c>
      <c r="J175" s="58"/>
    </row>
    <row r="176" spans="2:10" ht="15.75" thickBot="1" x14ac:dyDescent="0.3">
      <c r="B176" s="49" t="s">
        <v>438</v>
      </c>
      <c r="C176" s="50"/>
      <c r="D176" s="56" t="s">
        <v>439</v>
      </c>
      <c r="E176" s="57" t="s">
        <v>85</v>
      </c>
      <c r="F176" s="59">
        <v>0</v>
      </c>
      <c r="G176" s="59">
        <v>0</v>
      </c>
      <c r="H176" s="59"/>
      <c r="I176" s="86" t="s">
        <v>371</v>
      </c>
      <c r="J176" s="58"/>
    </row>
    <row r="177" spans="2:10" ht="15.75" thickBot="1" x14ac:dyDescent="0.3">
      <c r="B177" s="49" t="s">
        <v>440</v>
      </c>
      <c r="C177" s="50"/>
      <c r="D177" s="56" t="s">
        <v>441</v>
      </c>
      <c r="E177" s="57" t="s">
        <v>85</v>
      </c>
      <c r="F177" s="59">
        <v>0</v>
      </c>
      <c r="G177" s="59">
        <v>0</v>
      </c>
      <c r="H177" s="59"/>
      <c r="I177" s="86" t="s">
        <v>371</v>
      </c>
      <c r="J177" s="58"/>
    </row>
    <row r="178" spans="2:10" ht="15.75" thickBot="1" x14ac:dyDescent="0.3">
      <c r="B178" s="49" t="s">
        <v>442</v>
      </c>
      <c r="C178" s="50"/>
      <c r="D178" s="56" t="s">
        <v>443</v>
      </c>
      <c r="E178" s="57" t="s">
        <v>223</v>
      </c>
      <c r="F178" s="59">
        <v>0</v>
      </c>
      <c r="G178" s="59">
        <v>0</v>
      </c>
      <c r="H178" s="59"/>
      <c r="I178" s="84" t="s">
        <v>104</v>
      </c>
      <c r="J178" s="58"/>
    </row>
    <row r="179" spans="2:10" ht="15.75" thickBot="1" x14ac:dyDescent="0.3">
      <c r="B179" s="49" t="s">
        <v>444</v>
      </c>
      <c r="C179" s="50"/>
      <c r="D179" s="51" t="s">
        <v>445</v>
      </c>
      <c r="E179" s="52" t="s">
        <v>223</v>
      </c>
      <c r="F179" s="59">
        <v>0</v>
      </c>
      <c r="G179" s="59">
        <v>0</v>
      </c>
      <c r="H179" s="54"/>
      <c r="I179" s="84" t="s">
        <v>104</v>
      </c>
      <c r="J179" s="58"/>
    </row>
    <row r="180" spans="2:10" ht="15.75" thickBot="1" x14ac:dyDescent="0.3">
      <c r="B180" s="49" t="s">
        <v>446</v>
      </c>
      <c r="C180" s="50"/>
      <c r="D180" s="56" t="s">
        <v>447</v>
      </c>
      <c r="E180" s="57" t="s">
        <v>85</v>
      </c>
      <c r="F180" s="59">
        <v>0</v>
      </c>
      <c r="G180" s="59">
        <v>0</v>
      </c>
      <c r="H180" s="59"/>
      <c r="I180" s="84" t="s">
        <v>143</v>
      </c>
      <c r="J180" s="58"/>
    </row>
    <row r="181" spans="2:10" ht="15.75" thickBot="1" x14ac:dyDescent="0.3">
      <c r="B181" s="49" t="s">
        <v>448</v>
      </c>
      <c r="C181" s="50"/>
      <c r="D181" s="56" t="s">
        <v>449</v>
      </c>
      <c r="E181" s="70" t="s">
        <v>434</v>
      </c>
      <c r="F181" s="59">
        <v>0</v>
      </c>
      <c r="G181" s="59">
        <v>0</v>
      </c>
      <c r="H181" s="59"/>
      <c r="I181" s="87" t="s">
        <v>435</v>
      </c>
      <c r="J181" s="58"/>
    </row>
    <row r="182" spans="2:10" ht="15.75" thickBot="1" x14ac:dyDescent="0.3">
      <c r="B182" s="49" t="s">
        <v>450</v>
      </c>
      <c r="C182" s="50"/>
      <c r="D182" s="56" t="s">
        <v>451</v>
      </c>
      <c r="E182" s="45" t="s">
        <v>387</v>
      </c>
      <c r="F182" s="59">
        <v>0</v>
      </c>
      <c r="G182" s="59">
        <v>0</v>
      </c>
      <c r="H182" s="59"/>
      <c r="I182" s="84" t="s">
        <v>143</v>
      </c>
      <c r="J182" s="58"/>
    </row>
    <row r="183" spans="2:10" ht="15.75" thickBot="1" x14ac:dyDescent="0.3">
      <c r="B183" s="49" t="s">
        <v>452</v>
      </c>
      <c r="C183" s="50"/>
      <c r="D183" s="56" t="s">
        <v>453</v>
      </c>
      <c r="E183" s="57" t="s">
        <v>325</v>
      </c>
      <c r="F183" s="59">
        <v>0</v>
      </c>
      <c r="G183" s="59">
        <v>0</v>
      </c>
      <c r="H183" s="59"/>
      <c r="I183" s="84" t="s">
        <v>143</v>
      </c>
      <c r="J183" s="58"/>
    </row>
    <row r="184" spans="2:10" ht="15.75" thickBot="1" x14ac:dyDescent="0.3">
      <c r="B184" s="49" t="s">
        <v>454</v>
      </c>
      <c r="C184" s="50"/>
      <c r="D184" s="56" t="s">
        <v>455</v>
      </c>
      <c r="E184" s="57" t="s">
        <v>85</v>
      </c>
      <c r="F184" s="59">
        <v>0</v>
      </c>
      <c r="G184" s="59">
        <v>0</v>
      </c>
      <c r="H184" s="59"/>
      <c r="I184" s="84" t="s">
        <v>429</v>
      </c>
      <c r="J184" s="58"/>
    </row>
    <row r="185" spans="2:10" ht="15.75" thickBot="1" x14ac:dyDescent="0.3">
      <c r="B185" s="49" t="s">
        <v>456</v>
      </c>
      <c r="C185" s="50"/>
      <c r="D185" s="56" t="s">
        <v>457</v>
      </c>
      <c r="E185" s="70" t="s">
        <v>434</v>
      </c>
      <c r="F185" s="59">
        <v>0</v>
      </c>
      <c r="G185" s="59">
        <v>0</v>
      </c>
      <c r="H185" s="59"/>
      <c r="I185" s="86" t="s">
        <v>435</v>
      </c>
      <c r="J185" s="58"/>
    </row>
    <row r="186" spans="2:10" ht="15.75" thickBot="1" x14ac:dyDescent="0.3">
      <c r="B186" s="49" t="s">
        <v>458</v>
      </c>
      <c r="C186" s="50"/>
      <c r="D186" s="56" t="s">
        <v>459</v>
      </c>
      <c r="E186" s="70" t="s">
        <v>434</v>
      </c>
      <c r="F186" s="59">
        <v>0</v>
      </c>
      <c r="G186" s="59">
        <v>0</v>
      </c>
      <c r="H186" s="59"/>
      <c r="I186" s="86" t="s">
        <v>435</v>
      </c>
      <c r="J186" s="58"/>
    </row>
    <row r="187" spans="2:10" ht="15.75" thickBot="1" x14ac:dyDescent="0.3">
      <c r="B187" s="49" t="s">
        <v>460</v>
      </c>
      <c r="C187" s="50"/>
      <c r="D187" s="56" t="s">
        <v>461</v>
      </c>
      <c r="E187" s="57" t="s">
        <v>85</v>
      </c>
      <c r="F187" s="59">
        <v>0</v>
      </c>
      <c r="G187" s="59">
        <v>0</v>
      </c>
      <c r="H187" s="59"/>
      <c r="I187" s="86" t="s">
        <v>435</v>
      </c>
      <c r="J187" s="58"/>
    </row>
    <row r="188" spans="2:10" ht="15.75" thickBot="1" x14ac:dyDescent="0.3">
      <c r="B188" s="49" t="s">
        <v>462</v>
      </c>
      <c r="C188" s="50"/>
      <c r="D188" s="56" t="s">
        <v>463</v>
      </c>
      <c r="E188" s="57" t="s">
        <v>223</v>
      </c>
      <c r="F188" s="59">
        <v>0</v>
      </c>
      <c r="G188" s="59">
        <v>0</v>
      </c>
      <c r="H188" s="59"/>
      <c r="I188" s="84" t="s">
        <v>104</v>
      </c>
      <c r="J188" s="58"/>
    </row>
    <row r="189" spans="2:10" ht="15.75" thickBot="1" x14ac:dyDescent="0.3">
      <c r="B189" s="49" t="s">
        <v>464</v>
      </c>
      <c r="C189" s="50"/>
      <c r="D189" s="56" t="s">
        <v>465</v>
      </c>
      <c r="E189" s="57" t="s">
        <v>223</v>
      </c>
      <c r="F189" s="59">
        <v>0</v>
      </c>
      <c r="G189" s="59">
        <v>0</v>
      </c>
      <c r="H189" s="59"/>
      <c r="I189" s="84" t="s">
        <v>104</v>
      </c>
      <c r="J189" s="58"/>
    </row>
    <row r="190" spans="2:10" ht="15.75" thickBot="1" x14ac:dyDescent="0.3">
      <c r="B190" s="49" t="s">
        <v>466</v>
      </c>
      <c r="C190" s="50"/>
      <c r="D190" s="56" t="s">
        <v>467</v>
      </c>
      <c r="E190" s="57" t="s">
        <v>85</v>
      </c>
      <c r="F190" s="59">
        <v>0</v>
      </c>
      <c r="G190" s="59">
        <v>0</v>
      </c>
      <c r="H190" s="59"/>
      <c r="I190" s="84" t="s">
        <v>143</v>
      </c>
      <c r="J190" s="58"/>
    </row>
    <row r="191" spans="2:10" ht="15.75" thickBot="1" x14ac:dyDescent="0.3">
      <c r="B191" s="49" t="s">
        <v>468</v>
      </c>
      <c r="C191" s="43"/>
      <c r="D191" s="56" t="s">
        <v>469</v>
      </c>
      <c r="E191" s="59" t="s">
        <v>387</v>
      </c>
      <c r="F191" s="59">
        <v>0</v>
      </c>
      <c r="G191" s="59">
        <v>0</v>
      </c>
      <c r="H191" s="59"/>
      <c r="I191" s="84" t="s">
        <v>143</v>
      </c>
      <c r="J191" s="58"/>
    </row>
    <row r="192" spans="2:10" ht="15.75" thickBot="1" x14ac:dyDescent="0.3">
      <c r="B192" s="49" t="s">
        <v>470</v>
      </c>
      <c r="C192" s="36" t="s">
        <v>471</v>
      </c>
      <c r="D192" s="56" t="s">
        <v>472</v>
      </c>
      <c r="E192" s="82" t="s">
        <v>473</v>
      </c>
      <c r="F192" s="59">
        <v>0</v>
      </c>
      <c r="G192" s="59">
        <v>0</v>
      </c>
      <c r="H192" s="59"/>
      <c r="I192" s="84" t="s">
        <v>11</v>
      </c>
      <c r="J192" s="58"/>
    </row>
    <row r="193" spans="2:10" ht="15.75" thickBot="1" x14ac:dyDescent="0.3">
      <c r="B193" s="49" t="s">
        <v>474</v>
      </c>
      <c r="C193" s="50"/>
      <c r="D193" s="56" t="s">
        <v>475</v>
      </c>
      <c r="E193" s="57" t="s">
        <v>476</v>
      </c>
      <c r="F193" s="59">
        <v>0</v>
      </c>
      <c r="G193" s="59">
        <v>0</v>
      </c>
      <c r="H193" s="59"/>
      <c r="I193" s="84" t="s">
        <v>477</v>
      </c>
      <c r="J193" s="58"/>
    </row>
    <row r="194" spans="2:10" ht="15.75" thickBot="1" x14ac:dyDescent="0.3">
      <c r="B194" s="49" t="s">
        <v>478</v>
      </c>
      <c r="C194" s="50"/>
      <c r="D194" s="56" t="s">
        <v>479</v>
      </c>
      <c r="E194" s="57" t="s">
        <v>85</v>
      </c>
      <c r="F194" s="59">
        <v>0</v>
      </c>
      <c r="G194" s="59">
        <v>0</v>
      </c>
      <c r="H194" s="59"/>
      <c r="I194" s="84" t="s">
        <v>480</v>
      </c>
      <c r="J194" s="58"/>
    </row>
    <row r="195" spans="2:10" ht="15.75" thickBot="1" x14ac:dyDescent="0.3">
      <c r="B195" s="49" t="s">
        <v>481</v>
      </c>
      <c r="C195" s="50"/>
      <c r="D195" s="56" t="s">
        <v>412</v>
      </c>
      <c r="E195" s="70" t="s">
        <v>23</v>
      </c>
      <c r="F195" s="59">
        <v>0</v>
      </c>
      <c r="G195" s="59">
        <v>0</v>
      </c>
      <c r="H195" s="59"/>
      <c r="I195" s="86" t="s">
        <v>371</v>
      </c>
      <c r="J195" s="58"/>
    </row>
    <row r="196" spans="2:10" ht="15.75" thickBot="1" x14ac:dyDescent="0.3">
      <c r="B196" s="49" t="s">
        <v>482</v>
      </c>
      <c r="C196" s="50"/>
      <c r="D196" s="56" t="s">
        <v>415</v>
      </c>
      <c r="E196" s="70" t="s">
        <v>23</v>
      </c>
      <c r="F196" s="59">
        <v>0</v>
      </c>
      <c r="G196" s="59">
        <v>0</v>
      </c>
      <c r="H196" s="59"/>
      <c r="I196" s="84" t="s">
        <v>104</v>
      </c>
      <c r="J196" s="58"/>
    </row>
    <row r="197" spans="2:10" ht="15.75" thickBot="1" x14ac:dyDescent="0.3">
      <c r="B197" s="49" t="s">
        <v>483</v>
      </c>
      <c r="C197" s="50"/>
      <c r="D197" s="56" t="s">
        <v>417</v>
      </c>
      <c r="E197" s="70" t="s">
        <v>23</v>
      </c>
      <c r="F197" s="59">
        <v>0</v>
      </c>
      <c r="G197" s="59">
        <v>0</v>
      </c>
      <c r="H197" s="59"/>
      <c r="I197" s="84" t="s">
        <v>104</v>
      </c>
      <c r="J197" s="58"/>
    </row>
    <row r="198" spans="2:10" ht="15.75" thickBot="1" x14ac:dyDescent="0.3">
      <c r="B198" s="49" t="s">
        <v>484</v>
      </c>
      <c r="C198" s="50"/>
      <c r="D198" s="56" t="s">
        <v>485</v>
      </c>
      <c r="E198" s="70" t="s">
        <v>23</v>
      </c>
      <c r="F198" s="59">
        <v>0</v>
      </c>
      <c r="G198" s="59">
        <v>0</v>
      </c>
      <c r="H198" s="59"/>
      <c r="I198" s="84" t="s">
        <v>104</v>
      </c>
      <c r="J198" s="58"/>
    </row>
    <row r="199" spans="2:10" ht="15.75" thickBot="1" x14ac:dyDescent="0.3">
      <c r="B199" s="49" t="s">
        <v>486</v>
      </c>
      <c r="C199" s="50"/>
      <c r="D199" s="51" t="s">
        <v>487</v>
      </c>
      <c r="E199" s="70" t="s">
        <v>23</v>
      </c>
      <c r="F199" s="59">
        <v>0</v>
      </c>
      <c r="G199" s="59">
        <v>0</v>
      </c>
      <c r="H199" s="54"/>
      <c r="I199" s="84" t="s">
        <v>104</v>
      </c>
      <c r="J199" s="53"/>
    </row>
    <row r="200" spans="2:10" ht="15.75" thickBot="1" x14ac:dyDescent="0.3">
      <c r="B200" s="49" t="s">
        <v>488</v>
      </c>
      <c r="C200" s="36" t="s">
        <v>163</v>
      </c>
      <c r="D200" s="88" t="s">
        <v>489</v>
      </c>
      <c r="E200" s="88"/>
      <c r="F200" s="88"/>
      <c r="G200" s="88"/>
      <c r="H200" s="88"/>
      <c r="I200" s="88"/>
      <c r="J200" s="39"/>
    </row>
    <row r="201" spans="2:10" ht="15.75" thickBot="1" x14ac:dyDescent="0.3">
      <c r="B201" s="49" t="s">
        <v>490</v>
      </c>
      <c r="C201" s="50"/>
      <c r="D201" s="56" t="s">
        <v>491</v>
      </c>
      <c r="E201" s="57" t="s">
        <v>492</v>
      </c>
      <c r="F201" s="59">
        <f>0.015-20%*H201</f>
        <v>1.4999999999999999E-2</v>
      </c>
      <c r="G201" s="59">
        <f>H201+20%*H201</f>
        <v>0</v>
      </c>
      <c r="H201" s="59"/>
      <c r="I201" s="63" t="s">
        <v>159</v>
      </c>
      <c r="J201" s="58"/>
    </row>
    <row r="202" spans="2:10" ht="15.75" thickBot="1" x14ac:dyDescent="0.3">
      <c r="B202" s="49" t="s">
        <v>493</v>
      </c>
      <c r="C202" s="50"/>
      <c r="D202" s="56" t="s">
        <v>494</v>
      </c>
      <c r="E202" s="57" t="s">
        <v>492</v>
      </c>
      <c r="F202" s="59">
        <f>H202-40%*H202</f>
        <v>0</v>
      </c>
      <c r="G202" s="59">
        <f>H202+40%*H202</f>
        <v>0</v>
      </c>
      <c r="H202" s="59"/>
      <c r="I202" s="63" t="s">
        <v>429</v>
      </c>
      <c r="J202" s="58"/>
    </row>
    <row r="203" spans="2:10" ht="15.75" thickBot="1" x14ac:dyDescent="0.3">
      <c r="B203" s="49" t="s">
        <v>495</v>
      </c>
      <c r="C203" s="50"/>
      <c r="D203" s="56" t="s">
        <v>496</v>
      </c>
      <c r="E203" s="57" t="s">
        <v>497</v>
      </c>
      <c r="F203" s="59">
        <v>200</v>
      </c>
      <c r="G203" s="59">
        <v>200</v>
      </c>
      <c r="H203" s="59"/>
      <c r="I203" s="77" t="s">
        <v>498</v>
      </c>
      <c r="J203" s="58"/>
    </row>
    <row r="204" spans="2:10" ht="15.75" thickBot="1" x14ac:dyDescent="0.3">
      <c r="B204" s="49" t="s">
        <v>499</v>
      </c>
      <c r="C204" s="50"/>
      <c r="D204" s="56" t="s">
        <v>500</v>
      </c>
      <c r="E204" s="57" t="s">
        <v>501</v>
      </c>
      <c r="F204" s="59">
        <f>H204-75%*H204</f>
        <v>0</v>
      </c>
      <c r="G204" s="59">
        <f>H204+75%*H204</f>
        <v>0</v>
      </c>
      <c r="H204" s="59"/>
      <c r="I204" s="63" t="s">
        <v>502</v>
      </c>
      <c r="J204" s="58"/>
    </row>
    <row r="205" spans="2:10" ht="15.75" thickBot="1" x14ac:dyDescent="0.3">
      <c r="B205" s="49" t="s">
        <v>503</v>
      </c>
      <c r="C205" s="50"/>
      <c r="D205" s="56" t="s">
        <v>504</v>
      </c>
      <c r="E205" s="57" t="s">
        <v>229</v>
      </c>
      <c r="F205" s="59">
        <v>0.7</v>
      </c>
      <c r="G205" s="59">
        <f>1</f>
        <v>1</v>
      </c>
      <c r="H205" s="59"/>
      <c r="I205" s="77" t="s">
        <v>505</v>
      </c>
      <c r="J205" s="58"/>
    </row>
    <row r="206" spans="2:10" ht="15.75" thickBot="1" x14ac:dyDescent="0.3">
      <c r="B206" s="49" t="s">
        <v>506</v>
      </c>
      <c r="C206" s="50"/>
      <c r="D206" s="56" t="s">
        <v>507</v>
      </c>
      <c r="E206" s="57" t="s">
        <v>492</v>
      </c>
      <c r="F206" s="59">
        <v>0</v>
      </c>
      <c r="G206" s="59">
        <v>0</v>
      </c>
      <c r="H206" s="59"/>
      <c r="I206" s="89" t="s">
        <v>143</v>
      </c>
      <c r="J206" s="58"/>
    </row>
    <row r="207" spans="2:10" ht="15.75" thickBot="1" x14ac:dyDescent="0.3">
      <c r="B207" s="49" t="s">
        <v>508</v>
      </c>
      <c r="C207" s="50"/>
      <c r="D207" s="56" t="s">
        <v>509</v>
      </c>
      <c r="E207" s="57" t="s">
        <v>492</v>
      </c>
      <c r="F207" s="59">
        <v>0</v>
      </c>
      <c r="G207" s="59">
        <v>0</v>
      </c>
      <c r="H207" s="59"/>
      <c r="I207" s="89" t="s">
        <v>143</v>
      </c>
      <c r="J207" s="58"/>
    </row>
    <row r="208" spans="2:10" ht="15.75" thickBot="1" x14ac:dyDescent="0.3">
      <c r="B208" s="49" t="s">
        <v>510</v>
      </c>
      <c r="C208" s="50"/>
      <c r="D208" s="56" t="s">
        <v>511</v>
      </c>
      <c r="E208" s="57" t="s">
        <v>492</v>
      </c>
      <c r="F208" s="59">
        <v>0</v>
      </c>
      <c r="G208" s="59">
        <v>0</v>
      </c>
      <c r="H208" s="59"/>
      <c r="I208" s="89" t="s">
        <v>143</v>
      </c>
      <c r="J208" s="58"/>
    </row>
    <row r="209" spans="2:10" ht="15.75" thickBot="1" x14ac:dyDescent="0.3">
      <c r="B209" s="49" t="s">
        <v>512</v>
      </c>
      <c r="C209" s="50"/>
      <c r="D209" s="51" t="s">
        <v>175</v>
      </c>
      <c r="E209" s="57" t="s">
        <v>492</v>
      </c>
      <c r="F209" s="54">
        <v>0</v>
      </c>
      <c r="G209" s="54">
        <v>0</v>
      </c>
      <c r="H209" s="54"/>
      <c r="I209" s="89" t="s">
        <v>513</v>
      </c>
      <c r="J209" s="58"/>
    </row>
    <row r="210" spans="2:10" ht="15.75" thickBot="1" x14ac:dyDescent="0.3">
      <c r="B210" s="49" t="s">
        <v>514</v>
      </c>
      <c r="C210" s="50"/>
      <c r="D210" s="90" t="s">
        <v>489</v>
      </c>
      <c r="E210" s="90"/>
      <c r="F210" s="90"/>
      <c r="G210" s="90"/>
      <c r="H210" s="90"/>
      <c r="I210" s="90"/>
      <c r="J210" s="58"/>
    </row>
    <row r="211" spans="2:10" ht="15.75" thickBot="1" x14ac:dyDescent="0.3">
      <c r="B211" s="49" t="s">
        <v>515</v>
      </c>
      <c r="C211" s="50"/>
      <c r="D211" s="56" t="s">
        <v>516</v>
      </c>
      <c r="E211" s="57" t="s">
        <v>492</v>
      </c>
      <c r="F211" s="59">
        <f>0.015-20%*H211</f>
        <v>1.4999999999999999E-2</v>
      </c>
      <c r="G211" s="59">
        <f>H211+20%*H211</f>
        <v>0</v>
      </c>
      <c r="H211" s="59"/>
      <c r="I211" s="63" t="s">
        <v>159</v>
      </c>
      <c r="J211" s="58"/>
    </row>
    <row r="212" spans="2:10" ht="15.75" thickBot="1" x14ac:dyDescent="0.3">
      <c r="B212" s="49" t="s">
        <v>517</v>
      </c>
      <c r="C212" s="50"/>
      <c r="D212" s="56" t="s">
        <v>518</v>
      </c>
      <c r="E212" s="57" t="s">
        <v>492</v>
      </c>
      <c r="F212" s="59">
        <f>H212-40%*H212</f>
        <v>0</v>
      </c>
      <c r="G212" s="59">
        <f>H212+40%*H212</f>
        <v>0</v>
      </c>
      <c r="H212" s="59"/>
      <c r="I212" s="63" t="s">
        <v>429</v>
      </c>
      <c r="J212" s="58"/>
    </row>
    <row r="213" spans="2:10" ht="15.75" thickBot="1" x14ac:dyDescent="0.3">
      <c r="B213" s="49" t="s">
        <v>519</v>
      </c>
      <c r="C213" s="50"/>
      <c r="D213" s="56" t="s">
        <v>496</v>
      </c>
      <c r="E213" s="57" t="s">
        <v>497</v>
      </c>
      <c r="F213" s="59">
        <v>200</v>
      </c>
      <c r="G213" s="59">
        <v>200</v>
      </c>
      <c r="H213" s="59"/>
      <c r="I213" s="77" t="s">
        <v>498</v>
      </c>
      <c r="J213" s="58"/>
    </row>
    <row r="214" spans="2:10" ht="15.75" thickBot="1" x14ac:dyDescent="0.3">
      <c r="B214" s="49" t="s">
        <v>520</v>
      </c>
      <c r="C214" s="50"/>
      <c r="D214" s="56" t="s">
        <v>500</v>
      </c>
      <c r="E214" s="57" t="s">
        <v>501</v>
      </c>
      <c r="F214" s="59">
        <f>H214-75%*H214</f>
        <v>0</v>
      </c>
      <c r="G214" s="59">
        <f>H214+75%*H214</f>
        <v>0</v>
      </c>
      <c r="H214" s="59"/>
      <c r="I214" s="63" t="s">
        <v>502</v>
      </c>
      <c r="J214" s="58"/>
    </row>
    <row r="215" spans="2:10" ht="15.75" thickBot="1" x14ac:dyDescent="0.3">
      <c r="B215" s="49" t="s">
        <v>521</v>
      </c>
      <c r="C215" s="50"/>
      <c r="D215" s="56" t="s">
        <v>504</v>
      </c>
      <c r="E215" s="57" t="s">
        <v>229</v>
      </c>
      <c r="F215" s="59">
        <v>0.4</v>
      </c>
      <c r="G215" s="59">
        <v>0.6</v>
      </c>
      <c r="H215" s="59"/>
      <c r="I215" s="77" t="s">
        <v>505</v>
      </c>
      <c r="J215" s="58"/>
    </row>
    <row r="216" spans="2:10" ht="15.75" thickBot="1" x14ac:dyDescent="0.3">
      <c r="B216" s="49" t="s">
        <v>522</v>
      </c>
      <c r="C216" s="50"/>
      <c r="D216" s="90" t="s">
        <v>523</v>
      </c>
      <c r="E216" s="90"/>
      <c r="F216" s="90"/>
      <c r="G216" s="90"/>
      <c r="H216" s="90"/>
      <c r="I216" s="90"/>
      <c r="J216" s="58"/>
    </row>
    <row r="217" spans="2:10" ht="15.75" thickBot="1" x14ac:dyDescent="0.3">
      <c r="B217" s="49" t="s">
        <v>524</v>
      </c>
      <c r="C217" s="50"/>
      <c r="D217" s="56" t="s">
        <v>525</v>
      </c>
      <c r="E217" s="57" t="s">
        <v>492</v>
      </c>
      <c r="F217" s="59">
        <f>0.015-20%*H217</f>
        <v>1.4999999999999999E-2</v>
      </c>
      <c r="G217" s="59">
        <f>H217+20%*H217</f>
        <v>0</v>
      </c>
      <c r="H217" s="59"/>
      <c r="I217" s="63" t="s">
        <v>159</v>
      </c>
      <c r="J217" s="58"/>
    </row>
    <row r="218" spans="2:10" ht="15.75" thickBot="1" x14ac:dyDescent="0.3">
      <c r="B218" s="49" t="s">
        <v>526</v>
      </c>
      <c r="C218" s="50"/>
      <c r="D218" s="56" t="s">
        <v>527</v>
      </c>
      <c r="E218" s="57" t="s">
        <v>492</v>
      </c>
      <c r="F218" s="59">
        <f>H218-40%*H218</f>
        <v>0</v>
      </c>
      <c r="G218" s="59">
        <f>H218+40%*H218</f>
        <v>0</v>
      </c>
      <c r="H218" s="59"/>
      <c r="I218" s="63" t="s">
        <v>429</v>
      </c>
      <c r="J218" s="58"/>
    </row>
    <row r="219" spans="2:10" ht="15.75" thickBot="1" x14ac:dyDescent="0.3">
      <c r="B219" s="49" t="s">
        <v>528</v>
      </c>
      <c r="C219" s="50"/>
      <c r="D219" s="56" t="s">
        <v>496</v>
      </c>
      <c r="E219" s="57" t="s">
        <v>497</v>
      </c>
      <c r="F219" s="59">
        <v>200</v>
      </c>
      <c r="G219" s="59">
        <v>200</v>
      </c>
      <c r="H219" s="59"/>
      <c r="I219" s="77" t="s">
        <v>498</v>
      </c>
      <c r="J219" s="58"/>
    </row>
    <row r="220" spans="2:10" ht="15.75" thickBot="1" x14ac:dyDescent="0.3">
      <c r="B220" s="49" t="s">
        <v>529</v>
      </c>
      <c r="C220" s="50"/>
      <c r="D220" s="56" t="s">
        <v>500</v>
      </c>
      <c r="E220" s="57" t="s">
        <v>501</v>
      </c>
      <c r="F220" s="59">
        <f>H220-75%*H220</f>
        <v>0</v>
      </c>
      <c r="G220" s="59">
        <f>H220+75%*H220</f>
        <v>0</v>
      </c>
      <c r="H220" s="59"/>
      <c r="I220" s="63" t="s">
        <v>502</v>
      </c>
      <c r="J220" s="58"/>
    </row>
    <row r="221" spans="2:10" ht="15.75" thickBot="1" x14ac:dyDescent="0.3">
      <c r="B221" s="49" t="s">
        <v>530</v>
      </c>
      <c r="C221" s="50"/>
      <c r="D221" s="56" t="s">
        <v>504</v>
      </c>
      <c r="E221" s="57" t="s">
        <v>229</v>
      </c>
      <c r="F221" s="59">
        <v>0.7</v>
      </c>
      <c r="G221" s="59">
        <v>0.9</v>
      </c>
      <c r="H221" s="59"/>
      <c r="I221" s="77" t="s">
        <v>505</v>
      </c>
      <c r="J221" s="58"/>
    </row>
    <row r="222" spans="2:10" ht="15.75" thickBot="1" x14ac:dyDescent="0.3">
      <c r="B222" s="49" t="s">
        <v>531</v>
      </c>
      <c r="C222" s="50"/>
      <c r="D222" s="61" t="s">
        <v>175</v>
      </c>
      <c r="E222" s="59" t="s">
        <v>492</v>
      </c>
      <c r="F222" s="59">
        <v>0</v>
      </c>
      <c r="G222" s="59">
        <v>3</v>
      </c>
      <c r="H222" s="59"/>
      <c r="I222" s="89" t="s">
        <v>513</v>
      </c>
      <c r="J222" s="58"/>
    </row>
    <row r="223" spans="2:10" ht="15.75" thickBot="1" x14ac:dyDescent="0.3">
      <c r="B223" s="49" t="s">
        <v>532</v>
      </c>
      <c r="C223" s="50"/>
      <c r="D223" s="90" t="s">
        <v>523</v>
      </c>
      <c r="E223" s="90"/>
      <c r="F223" s="90"/>
      <c r="G223" s="90"/>
      <c r="H223" s="90"/>
      <c r="I223" s="90"/>
      <c r="J223" s="58"/>
    </row>
    <row r="224" spans="2:10" ht="15.75" thickBot="1" x14ac:dyDescent="0.3">
      <c r="B224" s="49" t="s">
        <v>533</v>
      </c>
      <c r="C224" s="50"/>
      <c r="D224" s="56" t="s">
        <v>534</v>
      </c>
      <c r="E224" s="57" t="s">
        <v>492</v>
      </c>
      <c r="F224" s="59">
        <f>0.015-20%*H224</f>
        <v>1.4999999999999999E-2</v>
      </c>
      <c r="G224" s="59">
        <f>H224+20%*H224</f>
        <v>0</v>
      </c>
      <c r="H224" s="59"/>
      <c r="I224" s="63" t="s">
        <v>159</v>
      </c>
      <c r="J224" s="58"/>
    </row>
    <row r="225" spans="2:10" ht="15.75" thickBot="1" x14ac:dyDescent="0.3">
      <c r="B225" s="49" t="s">
        <v>535</v>
      </c>
      <c r="C225" s="50"/>
      <c r="D225" s="56" t="s">
        <v>536</v>
      </c>
      <c r="E225" s="57" t="s">
        <v>492</v>
      </c>
      <c r="F225" s="59">
        <f>H225-40%*H225</f>
        <v>0</v>
      </c>
      <c r="G225" s="59">
        <f>H225+40%*H225</f>
        <v>0</v>
      </c>
      <c r="H225" s="59"/>
      <c r="I225" s="63" t="s">
        <v>429</v>
      </c>
      <c r="J225" s="58"/>
    </row>
    <row r="226" spans="2:10" ht="15.75" thickBot="1" x14ac:dyDescent="0.3">
      <c r="B226" s="49" t="s">
        <v>537</v>
      </c>
      <c r="C226" s="50"/>
      <c r="D226" s="56" t="s">
        <v>496</v>
      </c>
      <c r="E226" s="57" t="s">
        <v>497</v>
      </c>
      <c r="F226" s="59">
        <v>200</v>
      </c>
      <c r="G226" s="59">
        <v>200</v>
      </c>
      <c r="H226" s="59"/>
      <c r="I226" s="77" t="s">
        <v>498</v>
      </c>
      <c r="J226" s="58"/>
    </row>
    <row r="227" spans="2:10" ht="15.75" thickBot="1" x14ac:dyDescent="0.3">
      <c r="B227" s="49" t="s">
        <v>538</v>
      </c>
      <c r="C227" s="50"/>
      <c r="D227" s="56" t="s">
        <v>500</v>
      </c>
      <c r="E227" s="57" t="s">
        <v>501</v>
      </c>
      <c r="F227" s="59">
        <f>H227-75%*H227</f>
        <v>0</v>
      </c>
      <c r="G227" s="59">
        <f>H227+75%*H227</f>
        <v>0</v>
      </c>
      <c r="H227" s="59"/>
      <c r="I227" s="63" t="s">
        <v>502</v>
      </c>
      <c r="J227" s="58"/>
    </row>
    <row r="228" spans="2:10" ht="15.75" thickBot="1" x14ac:dyDescent="0.3">
      <c r="B228" s="49" t="s">
        <v>539</v>
      </c>
      <c r="C228" s="50"/>
      <c r="D228" s="56" t="s">
        <v>504</v>
      </c>
      <c r="E228" s="57" t="s">
        <v>229</v>
      </c>
      <c r="F228" s="59">
        <v>0.4</v>
      </c>
      <c r="G228" s="59">
        <v>0.6</v>
      </c>
      <c r="H228" s="59"/>
      <c r="I228" s="77" t="s">
        <v>505</v>
      </c>
      <c r="J228" s="58"/>
    </row>
    <row r="229" spans="2:10" ht="15.75" thickBot="1" x14ac:dyDescent="0.3">
      <c r="B229" s="49" t="s">
        <v>540</v>
      </c>
      <c r="C229" s="50"/>
      <c r="D229" s="90" t="s">
        <v>523</v>
      </c>
      <c r="E229" s="90"/>
      <c r="F229" s="90"/>
      <c r="G229" s="90"/>
      <c r="H229" s="90"/>
      <c r="I229" s="90"/>
      <c r="J229" s="58"/>
    </row>
    <row r="230" spans="2:10" ht="15.75" thickBot="1" x14ac:dyDescent="0.3">
      <c r="B230" s="49" t="s">
        <v>541</v>
      </c>
      <c r="C230" s="50"/>
      <c r="D230" s="56" t="s">
        <v>542</v>
      </c>
      <c r="E230" s="57" t="s">
        <v>492</v>
      </c>
      <c r="F230" s="59">
        <f>0.015-20%*H230</f>
        <v>1.4999999999999999E-2</v>
      </c>
      <c r="G230" s="59">
        <f>H230+20%*H230</f>
        <v>0</v>
      </c>
      <c r="H230" s="59"/>
      <c r="I230" s="63" t="s">
        <v>159</v>
      </c>
      <c r="J230" s="58"/>
    </row>
    <row r="231" spans="2:10" ht="15.75" thickBot="1" x14ac:dyDescent="0.3">
      <c r="B231" s="49" t="s">
        <v>543</v>
      </c>
      <c r="C231" s="50"/>
      <c r="D231" s="56" t="s">
        <v>544</v>
      </c>
      <c r="E231" s="57" t="s">
        <v>492</v>
      </c>
      <c r="F231" s="59">
        <f>H231-40%*H231</f>
        <v>0</v>
      </c>
      <c r="G231" s="59">
        <f>H231+40%*H231</f>
        <v>0</v>
      </c>
      <c r="H231" s="59"/>
      <c r="I231" s="63" t="s">
        <v>429</v>
      </c>
      <c r="J231" s="58"/>
    </row>
    <row r="232" spans="2:10" ht="15.75" thickBot="1" x14ac:dyDescent="0.3">
      <c r="B232" s="49" t="s">
        <v>545</v>
      </c>
      <c r="C232" s="50"/>
      <c r="D232" s="56" t="s">
        <v>496</v>
      </c>
      <c r="E232" s="57" t="s">
        <v>497</v>
      </c>
      <c r="F232" s="59">
        <v>200</v>
      </c>
      <c r="G232" s="59">
        <v>200</v>
      </c>
      <c r="H232" s="59"/>
      <c r="I232" s="77" t="s">
        <v>498</v>
      </c>
      <c r="J232" s="58"/>
    </row>
    <row r="233" spans="2:10" ht="15.75" thickBot="1" x14ac:dyDescent="0.3">
      <c r="B233" s="49" t="s">
        <v>546</v>
      </c>
      <c r="C233" s="50"/>
      <c r="D233" s="56" t="s">
        <v>500</v>
      </c>
      <c r="E233" s="57" t="s">
        <v>501</v>
      </c>
      <c r="F233" s="59">
        <f>H233-75%*H233</f>
        <v>0</v>
      </c>
      <c r="G233" s="59">
        <f>H233+75%*H233</f>
        <v>0</v>
      </c>
      <c r="H233" s="59"/>
      <c r="I233" s="63" t="s">
        <v>502</v>
      </c>
      <c r="J233" s="58"/>
    </row>
    <row r="234" spans="2:10" ht="15.75" thickBot="1" x14ac:dyDescent="0.3">
      <c r="B234" s="49" t="s">
        <v>547</v>
      </c>
      <c r="C234" s="50"/>
      <c r="D234" s="51" t="s">
        <v>504</v>
      </c>
      <c r="E234" s="52" t="s">
        <v>229</v>
      </c>
      <c r="F234" s="54">
        <v>1</v>
      </c>
      <c r="G234" s="54">
        <v>1</v>
      </c>
      <c r="H234" s="54"/>
      <c r="I234" s="79" t="s">
        <v>548</v>
      </c>
      <c r="J234" s="53"/>
    </row>
    <row r="235" spans="2:10" ht="15.75" thickBot="1" x14ac:dyDescent="0.3">
      <c r="B235" s="49" t="s">
        <v>549</v>
      </c>
      <c r="C235" s="36" t="s">
        <v>550</v>
      </c>
      <c r="D235" s="37" t="s">
        <v>551</v>
      </c>
      <c r="E235" s="38" t="s">
        <v>256</v>
      </c>
      <c r="F235" s="40">
        <v>20</v>
      </c>
      <c r="G235" s="40">
        <v>22</v>
      </c>
      <c r="H235" s="40"/>
      <c r="I235" s="76" t="s">
        <v>552</v>
      </c>
      <c r="J235" s="39"/>
    </row>
    <row r="236" spans="2:10" ht="15.75" thickBot="1" x14ac:dyDescent="0.3">
      <c r="B236" s="49" t="s">
        <v>553</v>
      </c>
      <c r="C236" s="50"/>
      <c r="D236" s="56" t="s">
        <v>554</v>
      </c>
      <c r="E236" s="57" t="s">
        <v>256</v>
      </c>
      <c r="F236" s="59">
        <v>22</v>
      </c>
      <c r="G236" s="59">
        <v>24</v>
      </c>
      <c r="H236" s="59"/>
      <c r="I236" s="77" t="s">
        <v>505</v>
      </c>
      <c r="J236" s="58"/>
    </row>
    <row r="237" spans="2:10" ht="15.75" thickBot="1" x14ac:dyDescent="0.3">
      <c r="B237" s="49" t="s">
        <v>555</v>
      </c>
      <c r="C237" s="50"/>
      <c r="D237" s="56" t="s">
        <v>556</v>
      </c>
      <c r="E237" s="57" t="s">
        <v>256</v>
      </c>
      <c r="F237" s="59">
        <v>24</v>
      </c>
      <c r="G237" s="59">
        <v>24</v>
      </c>
      <c r="H237" s="59"/>
      <c r="I237" s="77" t="s">
        <v>371</v>
      </c>
      <c r="J237" s="58"/>
    </row>
    <row r="238" spans="2:10" ht="15.75" thickBot="1" x14ac:dyDescent="0.3">
      <c r="B238" s="49" t="s">
        <v>557</v>
      </c>
      <c r="C238" s="50"/>
      <c r="D238" s="56" t="s">
        <v>558</v>
      </c>
      <c r="E238" s="57" t="s">
        <v>256</v>
      </c>
      <c r="F238" s="59">
        <v>25</v>
      </c>
      <c r="G238" s="59">
        <v>25</v>
      </c>
      <c r="H238" s="59"/>
      <c r="I238" s="77" t="s">
        <v>371</v>
      </c>
      <c r="J238" s="58"/>
    </row>
    <row r="239" spans="2:10" ht="15.75" thickBot="1" x14ac:dyDescent="0.3">
      <c r="B239" s="49" t="s">
        <v>559</v>
      </c>
      <c r="C239" s="43"/>
      <c r="D239" s="44" t="s">
        <v>560</v>
      </c>
      <c r="E239" s="45" t="s">
        <v>256</v>
      </c>
      <c r="F239" s="47">
        <v>15</v>
      </c>
      <c r="G239" s="47">
        <v>15</v>
      </c>
      <c r="H239" s="47"/>
      <c r="I239" s="80" t="s">
        <v>371</v>
      </c>
      <c r="J239" s="46"/>
    </row>
    <row r="240" spans="2:10" ht="15.75" thickBot="1" x14ac:dyDescent="0.3">
      <c r="B240" s="49" t="s">
        <v>561</v>
      </c>
      <c r="C240" s="36" t="s">
        <v>562</v>
      </c>
      <c r="D240" s="37" t="s">
        <v>563</v>
      </c>
      <c r="E240" s="38" t="s">
        <v>256</v>
      </c>
      <c r="F240" s="40">
        <v>20</v>
      </c>
      <c r="G240" s="40">
        <v>20</v>
      </c>
      <c r="H240" s="40"/>
      <c r="I240" s="76" t="s">
        <v>564</v>
      </c>
      <c r="J240" s="39"/>
    </row>
    <row r="241" spans="2:10" ht="15.75" thickBot="1" x14ac:dyDescent="0.3">
      <c r="B241" s="49" t="s">
        <v>565</v>
      </c>
      <c r="C241" s="50"/>
      <c r="D241" s="56" t="s">
        <v>566</v>
      </c>
      <c r="E241" s="57" t="s">
        <v>256</v>
      </c>
      <c r="F241" s="59">
        <v>-12</v>
      </c>
      <c r="G241" s="59">
        <v>-12</v>
      </c>
      <c r="H241" s="59"/>
      <c r="I241" s="77" t="s">
        <v>564</v>
      </c>
      <c r="J241" s="58"/>
    </row>
    <row r="242" spans="2:10" ht="15.75" thickBot="1" x14ac:dyDescent="0.3">
      <c r="B242" s="49" t="s">
        <v>567</v>
      </c>
      <c r="C242" s="43"/>
      <c r="D242" s="44" t="s">
        <v>568</v>
      </c>
      <c r="E242" s="45" t="s">
        <v>256</v>
      </c>
      <c r="F242" s="47">
        <v>15</v>
      </c>
      <c r="G242" s="47">
        <v>15</v>
      </c>
      <c r="H242" s="47"/>
      <c r="I242" s="80" t="s">
        <v>564</v>
      </c>
      <c r="J242" s="46"/>
    </row>
    <row r="243" spans="2:10" x14ac:dyDescent="0.25">
      <c r="B243" s="35" t="s">
        <v>569</v>
      </c>
      <c r="C243" s="36" t="s">
        <v>570</v>
      </c>
      <c r="D243" s="37" t="s">
        <v>571</v>
      </c>
      <c r="E243" s="38" t="s">
        <v>572</v>
      </c>
      <c r="F243" s="38">
        <f>H243-10%*H243</f>
        <v>0</v>
      </c>
      <c r="G243" s="40">
        <f>H243+10%*H243</f>
        <v>0</v>
      </c>
      <c r="H243" s="40"/>
      <c r="I243" s="76" t="s">
        <v>573</v>
      </c>
      <c r="J243" s="39"/>
    </row>
    <row r="244" spans="2:10" x14ac:dyDescent="0.25">
      <c r="B244" s="35" t="s">
        <v>574</v>
      </c>
      <c r="C244" s="50"/>
      <c r="D244" s="56" t="s">
        <v>575</v>
      </c>
      <c r="E244" s="82" t="s">
        <v>572</v>
      </c>
      <c r="F244" s="57">
        <f>H244-10%*H244</f>
        <v>0</v>
      </c>
      <c r="G244" s="59">
        <f>H244+10%*H244</f>
        <v>0</v>
      </c>
      <c r="H244" s="59"/>
      <c r="I244" s="77" t="s">
        <v>576</v>
      </c>
      <c r="J244" s="58"/>
    </row>
    <row r="245" spans="2:10" ht="15.75" thickBot="1" x14ac:dyDescent="0.3">
      <c r="B245" s="35" t="s">
        <v>577</v>
      </c>
      <c r="C245" s="43"/>
      <c r="D245" s="44" t="s">
        <v>578</v>
      </c>
      <c r="E245" s="64" t="s">
        <v>572</v>
      </c>
      <c r="F245" s="45">
        <v>0</v>
      </c>
      <c r="G245" s="47">
        <v>0</v>
      </c>
      <c r="H245" s="47"/>
      <c r="I245" s="80" t="s">
        <v>143</v>
      </c>
      <c r="J245" s="46"/>
    </row>
    <row r="246" spans="2:10" x14ac:dyDescent="0.25">
      <c r="B246" s="35" t="s">
        <v>579</v>
      </c>
      <c r="C246" s="36" t="s">
        <v>163</v>
      </c>
      <c r="D246" s="17" t="s">
        <v>580</v>
      </c>
      <c r="E246" s="18"/>
      <c r="F246" s="18"/>
      <c r="G246" s="18"/>
      <c r="H246" s="18"/>
      <c r="I246" s="91"/>
      <c r="J246" s="39"/>
    </row>
    <row r="247" spans="2:10" x14ac:dyDescent="0.25">
      <c r="B247" s="35" t="s">
        <v>581</v>
      </c>
      <c r="C247" s="50"/>
      <c r="D247" s="56" t="s">
        <v>582</v>
      </c>
      <c r="E247" s="59" t="s">
        <v>492</v>
      </c>
      <c r="F247" s="59">
        <f>H247-20%*H247</f>
        <v>0</v>
      </c>
      <c r="G247" s="59">
        <f>H247+20%*H247</f>
        <v>0</v>
      </c>
      <c r="H247" s="59"/>
      <c r="I247" s="63" t="s">
        <v>159</v>
      </c>
      <c r="J247" s="58"/>
    </row>
    <row r="248" spans="2:10" x14ac:dyDescent="0.25">
      <c r="B248" s="35" t="s">
        <v>583</v>
      </c>
      <c r="C248" s="50"/>
      <c r="D248" s="56" t="s">
        <v>584</v>
      </c>
      <c r="E248" s="59" t="s">
        <v>492</v>
      </c>
      <c r="F248" s="59">
        <f>H248-40%*H248</f>
        <v>0</v>
      </c>
      <c r="G248" s="59">
        <f>H248+40%*H248</f>
        <v>0</v>
      </c>
      <c r="H248" s="59"/>
      <c r="I248" s="63" t="s">
        <v>429</v>
      </c>
      <c r="J248" s="58"/>
    </row>
    <row r="249" spans="2:10" x14ac:dyDescent="0.25">
      <c r="B249" s="35" t="s">
        <v>585</v>
      </c>
      <c r="C249" s="50"/>
      <c r="D249" s="56" t="s">
        <v>496</v>
      </c>
      <c r="E249" s="59" t="s">
        <v>497</v>
      </c>
      <c r="F249" s="59">
        <v>0</v>
      </c>
      <c r="G249" s="59">
        <v>0</v>
      </c>
      <c r="H249" s="59"/>
      <c r="I249" s="77" t="s">
        <v>498</v>
      </c>
      <c r="J249" s="58"/>
    </row>
    <row r="250" spans="2:10" x14ac:dyDescent="0.25">
      <c r="B250" s="35" t="s">
        <v>586</v>
      </c>
      <c r="C250" s="50"/>
      <c r="D250" s="56" t="s">
        <v>500</v>
      </c>
      <c r="E250" s="59" t="s">
        <v>501</v>
      </c>
      <c r="F250" s="59">
        <f>H250-75%*H250</f>
        <v>0</v>
      </c>
      <c r="G250" s="59">
        <f>H250+75%*H250</f>
        <v>0</v>
      </c>
      <c r="H250" s="59"/>
      <c r="I250" s="63" t="s">
        <v>502</v>
      </c>
      <c r="J250" s="58"/>
    </row>
    <row r="251" spans="2:10" x14ac:dyDescent="0.25">
      <c r="B251" s="35" t="s">
        <v>587</v>
      </c>
      <c r="C251" s="50"/>
      <c r="D251" s="56" t="s">
        <v>504</v>
      </c>
      <c r="E251" s="59" t="s">
        <v>229</v>
      </c>
      <c r="F251" s="59">
        <v>0</v>
      </c>
      <c r="G251" s="59">
        <v>0</v>
      </c>
      <c r="H251" s="59"/>
      <c r="I251" s="77" t="s">
        <v>505</v>
      </c>
      <c r="J251" s="58"/>
    </row>
    <row r="252" spans="2:10" x14ac:dyDescent="0.25">
      <c r="B252" s="35" t="s">
        <v>588</v>
      </c>
      <c r="C252" s="50"/>
      <c r="D252" s="24" t="s">
        <v>580</v>
      </c>
      <c r="E252" s="25"/>
      <c r="F252" s="25"/>
      <c r="G252" s="25"/>
      <c r="H252" s="25"/>
      <c r="I252" s="92"/>
      <c r="J252" s="58"/>
    </row>
    <row r="253" spans="2:10" x14ac:dyDescent="0.25">
      <c r="B253" s="35" t="s">
        <v>589</v>
      </c>
      <c r="C253" s="50"/>
      <c r="D253" s="56" t="s">
        <v>590</v>
      </c>
      <c r="E253" s="59" t="s">
        <v>492</v>
      </c>
      <c r="F253" s="59">
        <f>H253-20%*H253</f>
        <v>0</v>
      </c>
      <c r="G253" s="59">
        <f>H253+20%*H253</f>
        <v>0</v>
      </c>
      <c r="H253" s="59"/>
      <c r="I253" s="63" t="s">
        <v>159</v>
      </c>
      <c r="J253" s="58"/>
    </row>
    <row r="254" spans="2:10" x14ac:dyDescent="0.25">
      <c r="B254" s="35" t="s">
        <v>591</v>
      </c>
      <c r="C254" s="50"/>
      <c r="D254" s="56" t="s">
        <v>592</v>
      </c>
      <c r="E254" s="59" t="s">
        <v>492</v>
      </c>
      <c r="F254" s="59">
        <f>H254-40%*H254</f>
        <v>0</v>
      </c>
      <c r="G254" s="59">
        <f>H254+40%*H254</f>
        <v>0</v>
      </c>
      <c r="H254" s="59"/>
      <c r="I254" s="63" t="s">
        <v>429</v>
      </c>
      <c r="J254" s="58"/>
    </row>
    <row r="255" spans="2:10" x14ac:dyDescent="0.25">
      <c r="B255" s="35" t="s">
        <v>593</v>
      </c>
      <c r="C255" s="50"/>
      <c r="D255" s="56" t="s">
        <v>496</v>
      </c>
      <c r="E255" s="59" t="s">
        <v>497</v>
      </c>
      <c r="F255" s="59">
        <v>0</v>
      </c>
      <c r="G255" s="59">
        <v>0</v>
      </c>
      <c r="H255" s="59"/>
      <c r="I255" s="77" t="s">
        <v>498</v>
      </c>
      <c r="J255" s="58"/>
    </row>
    <row r="256" spans="2:10" x14ac:dyDescent="0.25">
      <c r="B256" s="35" t="s">
        <v>594</v>
      </c>
      <c r="C256" s="50"/>
      <c r="D256" s="56" t="s">
        <v>500</v>
      </c>
      <c r="E256" s="59" t="s">
        <v>501</v>
      </c>
      <c r="F256" s="59">
        <f>H256-75%*H256</f>
        <v>0</v>
      </c>
      <c r="G256" s="59">
        <f>H256+75%*H256</f>
        <v>0</v>
      </c>
      <c r="H256" s="59"/>
      <c r="I256" s="63" t="s">
        <v>502</v>
      </c>
      <c r="J256" s="58"/>
    </row>
    <row r="257" spans="2:10" x14ac:dyDescent="0.25">
      <c r="B257" s="35" t="s">
        <v>595</v>
      </c>
      <c r="C257" s="50"/>
      <c r="D257" s="56" t="s">
        <v>504</v>
      </c>
      <c r="E257" s="59" t="s">
        <v>229</v>
      </c>
      <c r="F257" s="59">
        <v>0.1</v>
      </c>
      <c r="G257" s="59">
        <v>0.4</v>
      </c>
      <c r="H257" s="59"/>
      <c r="I257" s="77" t="s">
        <v>505</v>
      </c>
      <c r="J257" s="58"/>
    </row>
    <row r="258" spans="2:10" x14ac:dyDescent="0.25">
      <c r="B258" s="35" t="s">
        <v>596</v>
      </c>
      <c r="C258" s="50"/>
      <c r="D258" s="24" t="s">
        <v>580</v>
      </c>
      <c r="E258" s="25"/>
      <c r="F258" s="25"/>
      <c r="G258" s="25"/>
      <c r="H258" s="25"/>
      <c r="I258" s="92"/>
      <c r="J258" s="58"/>
    </row>
    <row r="259" spans="2:10" x14ac:dyDescent="0.25">
      <c r="B259" s="35" t="s">
        <v>597</v>
      </c>
      <c r="C259" s="50"/>
      <c r="D259" s="56" t="s">
        <v>598</v>
      </c>
      <c r="E259" s="59" t="s">
        <v>492</v>
      </c>
      <c r="F259" s="59">
        <f>0.015-20%*H259</f>
        <v>1.4999999999999999E-2</v>
      </c>
      <c r="G259" s="59">
        <f>H259+20%*H259</f>
        <v>0</v>
      </c>
      <c r="H259" s="59"/>
      <c r="I259" s="63" t="s">
        <v>159</v>
      </c>
      <c r="J259" s="58"/>
    </row>
    <row r="260" spans="2:10" x14ac:dyDescent="0.25">
      <c r="B260" s="35" t="s">
        <v>599</v>
      </c>
      <c r="C260" s="50"/>
      <c r="D260" s="56" t="s">
        <v>600</v>
      </c>
      <c r="E260" s="59" t="s">
        <v>492</v>
      </c>
      <c r="F260" s="59">
        <f>H260-40%*H260</f>
        <v>0</v>
      </c>
      <c r="G260" s="59">
        <f>H260+40%*H260</f>
        <v>0</v>
      </c>
      <c r="H260" s="59"/>
      <c r="I260" s="63" t="s">
        <v>429</v>
      </c>
      <c r="J260" s="58"/>
    </row>
    <row r="261" spans="2:10" x14ac:dyDescent="0.25">
      <c r="B261" s="35" t="s">
        <v>601</v>
      </c>
      <c r="C261" s="50"/>
      <c r="D261" s="56" t="s">
        <v>496</v>
      </c>
      <c r="E261" s="59" t="s">
        <v>497</v>
      </c>
      <c r="F261" s="59">
        <v>200</v>
      </c>
      <c r="G261" s="59">
        <v>200</v>
      </c>
      <c r="H261" s="59"/>
      <c r="I261" s="77" t="s">
        <v>498</v>
      </c>
      <c r="J261" s="58"/>
    </row>
    <row r="262" spans="2:10" x14ac:dyDescent="0.25">
      <c r="B262" s="35" t="s">
        <v>602</v>
      </c>
      <c r="C262" s="50"/>
      <c r="D262" s="56" t="s">
        <v>500</v>
      </c>
      <c r="E262" s="59" t="s">
        <v>501</v>
      </c>
      <c r="F262" s="59">
        <f>H262-75%*H262</f>
        <v>0</v>
      </c>
      <c r="G262" s="59">
        <f>H262+75%*H262</f>
        <v>0</v>
      </c>
      <c r="H262" s="59"/>
      <c r="I262" s="63" t="s">
        <v>502</v>
      </c>
      <c r="J262" s="58"/>
    </row>
    <row r="263" spans="2:10" x14ac:dyDescent="0.25">
      <c r="B263" s="35" t="s">
        <v>603</v>
      </c>
      <c r="C263" s="50"/>
      <c r="D263" s="56" t="s">
        <v>504</v>
      </c>
      <c r="E263" s="59" t="s">
        <v>229</v>
      </c>
      <c r="F263" s="59">
        <v>0.1</v>
      </c>
      <c r="G263" s="59">
        <v>0.4</v>
      </c>
      <c r="H263" s="59"/>
      <c r="I263" s="77" t="s">
        <v>505</v>
      </c>
      <c r="J263" s="58"/>
    </row>
    <row r="264" spans="2:10" x14ac:dyDescent="0.25">
      <c r="B264" s="35" t="s">
        <v>604</v>
      </c>
      <c r="C264" s="50"/>
      <c r="D264" s="24" t="s">
        <v>580</v>
      </c>
      <c r="E264" s="25"/>
      <c r="F264" s="25"/>
      <c r="G264" s="25"/>
      <c r="H264" s="25"/>
      <c r="I264" s="92"/>
      <c r="J264" s="58"/>
    </row>
    <row r="265" spans="2:10" x14ac:dyDescent="0.25">
      <c r="B265" s="35" t="s">
        <v>605</v>
      </c>
      <c r="C265" s="50"/>
      <c r="D265" s="56" t="s">
        <v>606</v>
      </c>
      <c r="E265" s="59" t="s">
        <v>492</v>
      </c>
      <c r="F265" s="59">
        <f>0.015-20%*H265</f>
        <v>1.4999999999999999E-2</v>
      </c>
      <c r="G265" s="59">
        <f>H265+20%*H265</f>
        <v>0</v>
      </c>
      <c r="H265" s="59"/>
      <c r="I265" s="63" t="s">
        <v>159</v>
      </c>
      <c r="J265" s="58"/>
    </row>
    <row r="266" spans="2:10" x14ac:dyDescent="0.25">
      <c r="B266" s="35" t="s">
        <v>607</v>
      </c>
      <c r="C266" s="50"/>
      <c r="D266" s="56" t="s">
        <v>608</v>
      </c>
      <c r="E266" s="59" t="s">
        <v>492</v>
      </c>
      <c r="F266" s="59">
        <f>H266-40%*H266</f>
        <v>0</v>
      </c>
      <c r="G266" s="59">
        <f>H266+40%*H266</f>
        <v>0</v>
      </c>
      <c r="H266" s="59"/>
      <c r="I266" s="63" t="s">
        <v>429</v>
      </c>
      <c r="J266" s="58"/>
    </row>
    <row r="267" spans="2:10" x14ac:dyDescent="0.25">
      <c r="B267" s="35" t="s">
        <v>609</v>
      </c>
      <c r="C267" s="50"/>
      <c r="D267" s="56" t="s">
        <v>496</v>
      </c>
      <c r="E267" s="59" t="s">
        <v>497</v>
      </c>
      <c r="F267" s="59">
        <v>200</v>
      </c>
      <c r="G267" s="59">
        <v>200</v>
      </c>
      <c r="H267" s="59"/>
      <c r="I267" s="77" t="s">
        <v>498</v>
      </c>
      <c r="J267" s="58"/>
    </row>
    <row r="268" spans="2:10" x14ac:dyDescent="0.25">
      <c r="B268" s="35" t="s">
        <v>610</v>
      </c>
      <c r="C268" s="50"/>
      <c r="D268" s="56" t="s">
        <v>500</v>
      </c>
      <c r="E268" s="59" t="s">
        <v>501</v>
      </c>
      <c r="F268" s="59">
        <f>H268-75%*H268</f>
        <v>0</v>
      </c>
      <c r="G268" s="59">
        <f>H268+75%*H268</f>
        <v>0</v>
      </c>
      <c r="H268" s="59"/>
      <c r="I268" s="63" t="s">
        <v>502</v>
      </c>
      <c r="J268" s="58"/>
    </row>
    <row r="269" spans="2:10" ht="15.75" thickBot="1" x14ac:dyDescent="0.3">
      <c r="B269" s="35" t="s">
        <v>611</v>
      </c>
      <c r="C269" s="43"/>
      <c r="D269" s="44" t="s">
        <v>504</v>
      </c>
      <c r="E269" s="47" t="s">
        <v>229</v>
      </c>
      <c r="F269" s="47">
        <v>0.8</v>
      </c>
      <c r="G269" s="47">
        <v>1</v>
      </c>
      <c r="H269" s="47"/>
      <c r="I269" s="80" t="s">
        <v>505</v>
      </c>
      <c r="J269" s="46"/>
    </row>
    <row r="270" spans="2:10" x14ac:dyDescent="0.25">
      <c r="B270" s="35" t="s">
        <v>612</v>
      </c>
      <c r="C270" s="36" t="s">
        <v>613</v>
      </c>
      <c r="D270" s="66" t="s">
        <v>27</v>
      </c>
      <c r="E270" s="67" t="s">
        <v>473</v>
      </c>
      <c r="F270" s="40"/>
      <c r="G270" s="40"/>
      <c r="H270" s="40"/>
      <c r="I270" s="76" t="s">
        <v>505</v>
      </c>
      <c r="J270" s="39"/>
    </row>
    <row r="271" spans="2:10" x14ac:dyDescent="0.25">
      <c r="B271" s="35" t="s">
        <v>614</v>
      </c>
      <c r="C271" s="50"/>
      <c r="D271" s="93" t="s">
        <v>615</v>
      </c>
      <c r="E271" s="24" t="s">
        <v>492</v>
      </c>
      <c r="F271" s="25">
        <v>4</v>
      </c>
      <c r="G271" s="25">
        <v>5.6</v>
      </c>
      <c r="H271" s="25"/>
      <c r="I271" s="94" t="s">
        <v>616</v>
      </c>
      <c r="J271" s="58"/>
    </row>
    <row r="272" spans="2:10" x14ac:dyDescent="0.25">
      <c r="B272" s="35" t="s">
        <v>617</v>
      </c>
      <c r="C272" s="50"/>
      <c r="D272" s="56" t="s">
        <v>618</v>
      </c>
      <c r="E272" s="57" t="s">
        <v>492</v>
      </c>
      <c r="F272" s="59">
        <v>4</v>
      </c>
      <c r="G272" s="59">
        <v>6</v>
      </c>
      <c r="H272" s="59"/>
      <c r="I272" s="94" t="s">
        <v>616</v>
      </c>
      <c r="J272" s="58"/>
    </row>
    <row r="273" spans="2:10" ht="15.75" thickBot="1" x14ac:dyDescent="0.3">
      <c r="B273" s="35" t="s">
        <v>619</v>
      </c>
      <c r="C273" s="43"/>
      <c r="D273" s="44" t="s">
        <v>620</v>
      </c>
      <c r="E273" s="45" t="s">
        <v>492</v>
      </c>
      <c r="F273" s="47">
        <v>0</v>
      </c>
      <c r="G273" s="47">
        <v>0</v>
      </c>
      <c r="H273" s="47"/>
      <c r="I273" s="80" t="s">
        <v>616</v>
      </c>
      <c r="J273" s="46"/>
    </row>
  </sheetData>
  <mergeCells count="35">
    <mergeCell ref="C235:C239"/>
    <mergeCell ref="C240:C242"/>
    <mergeCell ref="C243:C245"/>
    <mergeCell ref="C246:C269"/>
    <mergeCell ref="C270:C273"/>
    <mergeCell ref="C145:C150"/>
    <mergeCell ref="C151:C154"/>
    <mergeCell ref="C155:C169"/>
    <mergeCell ref="C170:C191"/>
    <mergeCell ref="C192:C199"/>
    <mergeCell ref="C200:C234"/>
    <mergeCell ref="C63:C70"/>
    <mergeCell ref="C71:C76"/>
    <mergeCell ref="C77:C84"/>
    <mergeCell ref="C85:C96"/>
    <mergeCell ref="C97:C125"/>
    <mergeCell ref="C126:C144"/>
    <mergeCell ref="C29:C33"/>
    <mergeCell ref="C34:C37"/>
    <mergeCell ref="C38:C41"/>
    <mergeCell ref="C42:C46"/>
    <mergeCell ref="C47:C51"/>
    <mergeCell ref="C52:C62"/>
    <mergeCell ref="C5:C8"/>
    <mergeCell ref="C9:C10"/>
    <mergeCell ref="C11:C12"/>
    <mergeCell ref="C13:C14"/>
    <mergeCell ref="C15:C22"/>
    <mergeCell ref="C23:C28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Petersen</dc:creator>
  <cp:lastModifiedBy>Steffen Petersen</cp:lastModifiedBy>
  <dcterms:created xsi:type="dcterms:W3CDTF">2015-04-20T21:20:10Z</dcterms:created>
  <dcterms:modified xsi:type="dcterms:W3CDTF">2015-04-20T21:25:15Z</dcterms:modified>
</cp:coreProperties>
</file>